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60" windowWidth="9375" windowHeight="7110"/>
  </bookViews>
  <sheets>
    <sheet name="Лист1" sheetId="1" r:id="rId1"/>
    <sheet name="VeryHide" sheetId="2" state="veryHidden" r:id="rId2"/>
    <sheet name="Лист1_Essentia" sheetId="3" state="hidden" r:id="rId3"/>
    <sheet name="Лист1_Filter" sheetId="4" state="hidden" r:id="rId4"/>
  </sheets>
  <calcPr calcId="125725"/>
</workbook>
</file>

<file path=xl/calcChain.xml><?xml version="1.0" encoding="utf-8"?>
<calcChain xmlns="http://schemas.openxmlformats.org/spreadsheetml/2006/main">
  <c r="H85" i="1"/>
  <c r="H84"/>
  <c r="H83"/>
  <c r="H82"/>
  <c r="H81"/>
  <c r="H80"/>
  <c r="H79"/>
  <c r="H78"/>
  <c r="H77"/>
  <c r="H76"/>
  <c r="H75"/>
  <c r="H72"/>
  <c r="H71"/>
  <c r="H69"/>
  <c r="H66"/>
  <c r="H65"/>
  <c r="H64"/>
  <c r="H63"/>
  <c r="H62"/>
  <c r="H61"/>
  <c r="H60"/>
  <c r="H59"/>
  <c r="H58"/>
  <c r="H57"/>
  <c r="H56"/>
  <c r="H54"/>
  <c r="H53"/>
  <c r="H49"/>
  <c r="H48"/>
  <c r="H46"/>
  <c r="H45"/>
  <c r="H43"/>
  <c r="H42"/>
  <c r="H40"/>
  <c r="H39"/>
  <c r="H37"/>
  <c r="H36"/>
  <c r="H32"/>
  <c r="H31"/>
  <c r="H28"/>
  <c r="H27"/>
  <c r="H25"/>
  <c r="H24"/>
  <c r="H22"/>
  <c r="H21"/>
  <c r="H19"/>
  <c r="H18"/>
  <c r="H16"/>
  <c r="H15"/>
  <c r="H13"/>
  <c r="H12"/>
  <c r="E85" l="1"/>
  <c r="F85" s="1"/>
  <c r="E84"/>
  <c r="F84" s="1"/>
  <c r="E83"/>
  <c r="F83" s="1"/>
  <c r="E82"/>
  <c r="F82" s="1"/>
  <c r="E81"/>
  <c r="F81" s="1"/>
  <c r="E80"/>
  <c r="F80" s="1"/>
  <c r="E79"/>
  <c r="F79" s="1"/>
  <c r="E78"/>
  <c r="F78" s="1"/>
  <c r="E77"/>
  <c r="F77" s="1"/>
  <c r="E76"/>
  <c r="F76" s="1"/>
  <c r="E75"/>
  <c r="E86" s="1"/>
  <c r="E72"/>
  <c r="F72" s="1"/>
  <c r="E71"/>
  <c r="F71" s="1"/>
  <c r="H70"/>
  <c r="E69"/>
  <c r="F69" s="1"/>
  <c r="E66"/>
  <c r="F66" s="1"/>
  <c r="E65"/>
  <c r="F65" s="1"/>
  <c r="E64"/>
  <c r="F64" s="1"/>
  <c r="E63"/>
  <c r="F63" s="1"/>
  <c r="E62"/>
  <c r="F62" s="1"/>
  <c r="F61"/>
  <c r="E60"/>
  <c r="F60" s="1"/>
  <c r="E59"/>
  <c r="F59" s="1"/>
  <c r="E58"/>
  <c r="F58" s="1"/>
  <c r="E57"/>
  <c r="F57" s="1"/>
  <c r="E56"/>
  <c r="F56" s="1"/>
  <c r="H55"/>
  <c r="E54"/>
  <c r="F54" s="1"/>
  <c r="E53"/>
  <c r="F53" s="1"/>
  <c r="H52"/>
  <c r="E49"/>
  <c r="F49" s="1"/>
  <c r="E48"/>
  <c r="F48" s="1"/>
  <c r="H47"/>
  <c r="E46"/>
  <c r="F46" s="1"/>
  <c r="E45"/>
  <c r="F45" s="1"/>
  <c r="H44"/>
  <c r="E43"/>
  <c r="F43" s="1"/>
  <c r="E42"/>
  <c r="F42" s="1"/>
  <c r="H41"/>
  <c r="E40"/>
  <c r="F40" s="1"/>
  <c r="E39"/>
  <c r="F39" s="1"/>
  <c r="H38"/>
  <c r="E37"/>
  <c r="F37" s="1"/>
  <c r="E36"/>
  <c r="F36" s="1"/>
  <c r="H35"/>
  <c r="E32"/>
  <c r="F32" s="1"/>
  <c r="E31"/>
  <c r="E33" s="1"/>
  <c r="E28"/>
  <c r="F28" s="1"/>
  <c r="E27"/>
  <c r="F27" s="1"/>
  <c r="H26"/>
  <c r="E25"/>
  <c r="F25" s="1"/>
  <c r="E24"/>
  <c r="F24" s="1"/>
  <c r="H23"/>
  <c r="E23"/>
  <c r="E22"/>
  <c r="F22" s="1"/>
  <c r="E21"/>
  <c r="F21" s="1"/>
  <c r="H20"/>
  <c r="E19"/>
  <c r="F19" s="1"/>
  <c r="E18"/>
  <c r="F18" s="1"/>
  <c r="H17"/>
  <c r="E17"/>
  <c r="E16"/>
  <c r="F16" s="1"/>
  <c r="E15"/>
  <c r="F15" s="1"/>
  <c r="H14"/>
  <c r="E13"/>
  <c r="F13" s="1"/>
  <c r="E12"/>
  <c r="E11" s="1"/>
  <c r="H11"/>
  <c r="E20"/>
  <c r="E26"/>
  <c r="F31"/>
  <c r="E38"/>
  <c r="F75"/>
  <c r="E55"/>
  <c r="E44"/>
  <c r="E41"/>
  <c r="E35"/>
  <c r="E14"/>
  <c r="E70"/>
  <c r="E52"/>
  <c r="E67"/>
  <c r="E47" l="1"/>
  <c r="E50" s="1"/>
  <c r="F86"/>
  <c r="F70"/>
  <c r="F73"/>
  <c r="E73"/>
  <c r="F55"/>
  <c r="F52"/>
  <c r="F47"/>
  <c r="F44"/>
  <c r="F41"/>
  <c r="F38"/>
  <c r="F35"/>
  <c r="F33"/>
  <c r="F26"/>
  <c r="F23"/>
  <c r="F20"/>
  <c r="E29"/>
  <c r="F17"/>
  <c r="F14"/>
  <c r="F12"/>
  <c r="F11" s="1"/>
  <c r="F29" l="1"/>
  <c r="E87"/>
  <c r="F67"/>
  <c r="F50"/>
  <c r="F87" l="1"/>
</calcChain>
</file>

<file path=xl/sharedStrings.xml><?xml version="1.0" encoding="utf-8"?>
<sst xmlns="http://schemas.openxmlformats.org/spreadsheetml/2006/main" count="250" uniqueCount="209">
  <si>
    <t>ATTR_608</t>
  </si>
  <si>
    <t>ATTR_1</t>
  </si>
  <si>
    <t>ADDR</t>
  </si>
  <si>
    <t>38::7943::4095::3</t>
  </si>
  <si>
    <t>39::7943::4095::3</t>
  </si>
  <si>
    <t>40::7943::4095::3</t>
  </si>
  <si>
    <t>41::7943::4095::3</t>
  </si>
  <si>
    <t>42::7943::4095::3</t>
  </si>
  <si>
    <t>43::7943::4095::3</t>
  </si>
  <si>
    <t>44::7943::4095::3</t>
  </si>
  <si>
    <t>45::7943::4095::3</t>
  </si>
  <si>
    <t>46::7943::4095::3</t>
  </si>
  <si>
    <t>47::7943::4095::3</t>
  </si>
  <si>
    <t>48::7943::4095::3</t>
  </si>
  <si>
    <t>49::7943::4095::3</t>
  </si>
  <si>
    <t>7::7943::4095::3</t>
  </si>
  <si>
    <t>8::7943::4095::3</t>
  </si>
  <si>
    <t>50::7943::4095::3</t>
  </si>
  <si>
    <t>51::7943::4095::3</t>
  </si>
  <si>
    <t>52::7943::4095::3</t>
  </si>
  <si>
    <t>53::7943::4095::3</t>
  </si>
  <si>
    <t>54::7943::4095::3</t>
  </si>
  <si>
    <t>55::7943::4095::3</t>
  </si>
  <si>
    <t>56::7943::4095::3</t>
  </si>
  <si>
    <t>57::7943::4095::3</t>
  </si>
  <si>
    <t>58::7943::4095::3</t>
  </si>
  <si>
    <t>59::7943::4095::3</t>
  </si>
  <si>
    <t>60::7943::4095::3</t>
  </si>
  <si>
    <t>61::7943::4095::3</t>
  </si>
  <si>
    <t>62::7943::4095::3</t>
  </si>
  <si>
    <t>63::7943::4095::3</t>
  </si>
  <si>
    <t>16::7943::4095::3</t>
  </si>
  <si>
    <t>17::7943::4095::3</t>
  </si>
  <si>
    <t>18::7943::4095::3</t>
  </si>
  <si>
    <t>19::7943::4095::3</t>
  </si>
  <si>
    <t>20::7943::4095::3</t>
  </si>
  <si>
    <t>21::7943::4095::3</t>
  </si>
  <si>
    <t>22::7943::4095::3</t>
  </si>
  <si>
    <t>23::7943::4095::3</t>
  </si>
  <si>
    <t>24::7943::4095::3</t>
  </si>
  <si>
    <t>25::7943::4095::3</t>
  </si>
  <si>
    <t>64::7943::4095::3</t>
  </si>
  <si>
    <t>65::7943::4095::3</t>
  </si>
  <si>
    <t>27::7943::4095::3</t>
  </si>
  <si>
    <t>28::7943::4095::3</t>
  </si>
  <si>
    <t>29::7943::4095::3</t>
  </si>
  <si>
    <t>30::7943::4095::3</t>
  </si>
  <si>
    <t>31::7943::4095::3</t>
  </si>
  <si>
    <t>32::7943::4095::3</t>
  </si>
  <si>
    <t>33::7943::4095::3</t>
  </si>
  <si>
    <t>34::7943::4095::3</t>
  </si>
  <si>
    <t>35::7943::4095::3</t>
  </si>
  <si>
    <t>36::7943::4095::3</t>
  </si>
  <si>
    <t>37::7943::4095::3</t>
  </si>
  <si>
    <t>ATTR_171</t>
  </si>
  <si>
    <t>E:\batalova\УК\ЯСЕНЕВО\2012-ЯСЕНЕВО\2012-СМЕТА-ЯСЕНЕВО\debug\db.dat</t>
  </si>
  <si>
    <t>Приложение  3</t>
  </si>
  <si>
    <t xml:space="preserve">к Договору управления </t>
  </si>
  <si>
    <t>многоквартирным домом</t>
  </si>
  <si>
    <t>Кол-во мес.расчета</t>
  </si>
  <si>
    <t>Площадь дома</t>
  </si>
  <si>
    <t>№№ п/п</t>
  </si>
  <si>
    <t>Наименование работ</t>
  </si>
  <si>
    <t>Периодичность</t>
  </si>
  <si>
    <t>Годовая стоимость (руб.)</t>
  </si>
  <si>
    <r>
      <t>Ст-ть на 1 м</t>
    </r>
    <r>
      <rPr>
        <b/>
        <vertAlign val="superscript"/>
        <sz val="9"/>
        <color indexed="8"/>
        <rFont val="Times New Roman"/>
        <family val="1"/>
        <charset val="204"/>
      </rPr>
      <t>2</t>
    </r>
    <r>
      <rPr>
        <b/>
        <sz val="9"/>
        <color indexed="8"/>
        <rFont val="Times New Roman"/>
        <family val="1"/>
        <charset val="204"/>
      </rPr>
      <t xml:space="preserve"> общ. площади руб./м2 в месяц)</t>
    </r>
  </si>
  <si>
    <t>% от статьи сметы</t>
  </si>
  <si>
    <t>Полная стоимость статьи сметы</t>
  </si>
  <si>
    <t>I. Санитарные работы по содержанию помещений общего пользования</t>
  </si>
  <si>
    <t>1.1</t>
  </si>
  <si>
    <t xml:space="preserve">Подметание полов во всех помещениях общего пользования, кабины лифта и протирка их влажной шваброй </t>
  </si>
  <si>
    <t>6 раз(а) в неделю</t>
  </si>
  <si>
    <t>но не реже предусмотренного нормативами по эксплуатации жилищного фонда: ЖНМ-96-01/7, ЖНМ-96-01/8</t>
  </si>
  <si>
    <t>1.1.1</t>
  </si>
  <si>
    <t>Санитария- Уборщики -зарплата</t>
  </si>
  <si>
    <t>1.1.2</t>
  </si>
  <si>
    <t>Санитария- Прочие и МОП</t>
  </si>
  <si>
    <t>1.2</t>
  </si>
  <si>
    <t>Очистка и протирка влажной шваброй мусорных камер</t>
  </si>
  <si>
    <t>7 раз(а) в неделю</t>
  </si>
  <si>
    <t>1.2.1</t>
  </si>
  <si>
    <t>1.2.2</t>
  </si>
  <si>
    <t>1.3</t>
  </si>
  <si>
    <t>Мытье и протирка закрывающих устройств мусоропровода</t>
  </si>
  <si>
    <t>4 раз(а) в месяц</t>
  </si>
  <si>
    <t>1.3.1</t>
  </si>
  <si>
    <t>1.3.2</t>
  </si>
  <si>
    <t>1.4</t>
  </si>
  <si>
    <t>Протирка пыли с колпаков светильников, подоконников в помещениях общего пользования</t>
  </si>
  <si>
    <t>1 раз(а) в год</t>
  </si>
  <si>
    <t>1.4.1</t>
  </si>
  <si>
    <t>1.4.2</t>
  </si>
  <si>
    <t>1.5</t>
  </si>
  <si>
    <t>Мытье и протирка дверей и окон в помещениях общего пользования, включая двери мусорных камер</t>
  </si>
  <si>
    <t>1.5.1</t>
  </si>
  <si>
    <t>1.5.2</t>
  </si>
  <si>
    <t>1.6</t>
  </si>
  <si>
    <t>Уборка чердачного и подвального помещения</t>
  </si>
  <si>
    <t>1.6.1</t>
  </si>
  <si>
    <t>1.6.2</t>
  </si>
  <si>
    <t>ИТОГО, по разделу I</t>
  </si>
  <si>
    <t>II. Услуги по вывозу и обезвреживанию ТБО и КГМ</t>
  </si>
  <si>
    <t>2.1</t>
  </si>
  <si>
    <t>Вывоз и обезвреживание твердых бытовых отходов (ТБО)</t>
  </si>
  <si>
    <t xml:space="preserve">ежедневно </t>
  </si>
  <si>
    <t>2.2</t>
  </si>
  <si>
    <t>Вывоз и обезвреживание крупногабаритного мусора (КГМ)</t>
  </si>
  <si>
    <t>По мере необходимости</t>
  </si>
  <si>
    <t>ИТОГО, по разделу II</t>
  </si>
  <si>
    <t>III. Подготовка многоквартирного дома к сезонной эксплуатации</t>
  </si>
  <si>
    <t>3.1</t>
  </si>
  <si>
    <t>Укрепление водосточных труб, колен и воронок</t>
  </si>
  <si>
    <t>__ раз(а) в год</t>
  </si>
  <si>
    <t>3.1.1</t>
  </si>
  <si>
    <t>Тек.ремонт -зарплата</t>
  </si>
  <si>
    <t>3.1.2</t>
  </si>
  <si>
    <t>Тек.ремонт- МАТЕРИАЛЫ и ПРОЧИЕ</t>
  </si>
  <si>
    <t>3.2</t>
  </si>
  <si>
    <t>Расконсервирование и ремонт поливочной системы, консервация системы центрального отопления, ремонт просевших отмосток</t>
  </si>
  <si>
    <t>По мере перехода к эксплуатации дома в весенне-летний период</t>
  </si>
  <si>
    <t>3.2.1</t>
  </si>
  <si>
    <t>3.2.2</t>
  </si>
  <si>
    <t>3.3</t>
  </si>
  <si>
    <t>Замена разбитых стекол окон и дверей в помещениях общего пользования</t>
  </si>
  <si>
    <t>По мере необходимости (в зимнее время - в течение смены; в летнее время - 3 суток)</t>
  </si>
  <si>
    <t>3.3.1</t>
  </si>
  <si>
    <t>3.3.2</t>
  </si>
  <si>
    <t>3.4</t>
  </si>
  <si>
    <t>Ремонт, регулировка и испытание систем центрального отопления, утепление бойлеров, утепление и прочистка дымовентиляционных каналов, консервация поливочных систем, проверка состояния и ремонт продухов в цоколях зданий, ремонт и утепление наружных водоразборных кранов и колонок, ремонт и укрепление входных дверей</t>
  </si>
  <si>
    <t>По мере перехода к эксплуатации дома в осенне-зимний период</t>
  </si>
  <si>
    <t>3.4.1</t>
  </si>
  <si>
    <t>3.4.2</t>
  </si>
  <si>
    <t>3.5</t>
  </si>
  <si>
    <t>Промывка и опрессовка систем центрального отопления</t>
  </si>
  <si>
    <t>3.5.1</t>
  </si>
  <si>
    <t>3.5.2</t>
  </si>
  <si>
    <t>ИТОГО, по разделу III</t>
  </si>
  <si>
    <t>IV. Проведение технических осмотров и мелкий ремонт</t>
  </si>
  <si>
    <t>4.1</t>
  </si>
  <si>
    <t>Проведение технических осмотров и устранение незначительных неисправностей в системах водопровода и канализации, теплоснабжения электротехнических устройств  (ЖНМ-96-01/1)</t>
  </si>
  <si>
    <t>4.1.1</t>
  </si>
  <si>
    <t>4.1.2</t>
  </si>
  <si>
    <t>4.2</t>
  </si>
  <si>
    <t>Регулировка и наладка систем отопления</t>
  </si>
  <si>
    <t>4.2.1</t>
  </si>
  <si>
    <t>4.2.2</t>
  </si>
  <si>
    <t>4.3</t>
  </si>
  <si>
    <t>Обслуживание систем дымоудаления и противопожарной безопасности</t>
  </si>
  <si>
    <t>Ежемесячно</t>
  </si>
  <si>
    <t>4.4</t>
  </si>
  <si>
    <t>Обслуживание вентканалов и дымоходов</t>
  </si>
  <si>
    <t>1 раз в год - в домах оборудованных эл. плитами; 2 раза в год - в домах оборудованных газовыми плитами</t>
  </si>
  <si>
    <t>4.5</t>
  </si>
  <si>
    <t>Проведение замеров сопротивления</t>
  </si>
  <si>
    <t>Согласно требованиям техн. регламентов</t>
  </si>
  <si>
    <t>4.6</t>
  </si>
  <si>
    <t>Техническое обслуживание лифтов</t>
  </si>
  <si>
    <t>Круглосуточно, ежедневно</t>
  </si>
  <si>
    <t>4.7</t>
  </si>
  <si>
    <t>Обслуживание внутридомового газопровода</t>
  </si>
  <si>
    <t>1 раз в год</t>
  </si>
  <si>
    <t>4.8</t>
  </si>
  <si>
    <t>Работы по обеспечению электро- и пожаробезопасных условий эксплуатации систем электроснабжения (эл. плиты)</t>
  </si>
  <si>
    <t>4.9</t>
  </si>
  <si>
    <t>Обслуживание расширительных баков</t>
  </si>
  <si>
    <t>4.10</t>
  </si>
  <si>
    <t>Обслуживание ОЗДС</t>
  </si>
  <si>
    <t>Ежеквартально</t>
  </si>
  <si>
    <t>4.11</t>
  </si>
  <si>
    <t>Техническое обслуживание АУУ системы отопления</t>
  </si>
  <si>
    <t>Ежемесячно в отопительный период</t>
  </si>
  <si>
    <t>ИТОГО, по разделу IV</t>
  </si>
  <si>
    <t>V. Устранение аварии и выполнение заявок населения.</t>
  </si>
  <si>
    <t>5.1</t>
  </si>
  <si>
    <t>Устранение аварий (ЖНМ-96-01/2)</t>
  </si>
  <si>
    <r>
      <t xml:space="preserve">На системах водоснабжения, теплоснабжения, газоснабжения в течение </t>
    </r>
    <r>
      <rPr>
        <u/>
        <sz val="8"/>
        <color indexed="8"/>
        <rFont val="Times New Roman"/>
        <family val="1"/>
        <charset val="204"/>
      </rPr>
      <t>30</t>
    </r>
    <r>
      <rPr>
        <sz val="8"/>
        <color indexed="8"/>
        <rFont val="Times New Roman"/>
        <family val="1"/>
        <charset val="204"/>
      </rPr>
      <t xml:space="preserve"> минут; на системах канализации в течение – </t>
    </r>
    <r>
      <rPr>
        <u/>
        <sz val="8"/>
        <color indexed="8"/>
        <rFont val="Times New Roman"/>
        <family val="1"/>
        <charset val="204"/>
      </rPr>
      <t>180</t>
    </r>
    <r>
      <rPr>
        <sz val="8"/>
        <color indexed="8"/>
        <rFont val="Times New Roman"/>
        <family val="1"/>
        <charset val="204"/>
      </rPr>
      <t xml:space="preserve"> минут; на системах энергоснабжения в течение – </t>
    </r>
    <r>
      <rPr>
        <u/>
        <sz val="8"/>
        <color indexed="8"/>
        <rFont val="Times New Roman"/>
        <family val="1"/>
        <charset val="204"/>
      </rPr>
      <t>180</t>
    </r>
    <r>
      <rPr>
        <sz val="8"/>
        <color indexed="8"/>
        <rFont val="Times New Roman"/>
        <family val="1"/>
        <charset val="204"/>
      </rPr>
      <t xml:space="preserve"> минут, после получения заявки диспетчером.</t>
    </r>
  </si>
  <si>
    <t>5.2</t>
  </si>
  <si>
    <t>Выполнение заявок населения (ЖНМ-96-01/5)</t>
  </si>
  <si>
    <t>5.2.1</t>
  </si>
  <si>
    <t>5.2.2</t>
  </si>
  <si>
    <t>ИТОГО, по разделу V</t>
  </si>
  <si>
    <t>VI. Прочие услуги</t>
  </si>
  <si>
    <t>6.1</t>
  </si>
  <si>
    <t>Дератизация</t>
  </si>
  <si>
    <t>6.2</t>
  </si>
  <si>
    <t>Дезинсекция</t>
  </si>
  <si>
    <t>6.3</t>
  </si>
  <si>
    <t xml:space="preserve">Видеодиагностика, очистка, мойка, дезинфекция и гидроизоляция внутренней поверхности стволов мусоропровода </t>
  </si>
  <si>
    <t>6.4</t>
  </si>
  <si>
    <t>Расходы электроэнергии на общедомовые нужды</t>
  </si>
  <si>
    <t>6.5</t>
  </si>
  <si>
    <t>Расход воды на общедомовые нужды</t>
  </si>
  <si>
    <t>6.6</t>
  </si>
  <si>
    <t>Техническая инвентаризация (обновление технической документации по МКД)</t>
  </si>
  <si>
    <t>6.7</t>
  </si>
  <si>
    <t>Услуги банка по распределению платежей поставщикам услуг</t>
  </si>
  <si>
    <t>6.8</t>
  </si>
  <si>
    <t>Расходы по управлению</t>
  </si>
  <si>
    <t>6.9</t>
  </si>
  <si>
    <t>Расходы АУП РЭП</t>
  </si>
  <si>
    <t>6.10</t>
  </si>
  <si>
    <t>Прочие</t>
  </si>
  <si>
    <t>6.11</t>
  </si>
  <si>
    <t xml:space="preserve">Непредвиденные расходы </t>
  </si>
  <si>
    <t>ВСЕГО:</t>
  </si>
  <si>
    <t>ИТОГО, по разделу VI</t>
  </si>
  <si>
    <r>
      <t xml:space="preserve">Протечка кровли – </t>
    </r>
    <r>
      <rPr>
        <u/>
        <sz val="8"/>
        <color indexed="8"/>
        <rFont val="Times New Roman"/>
        <family val="1"/>
        <charset val="204"/>
      </rPr>
      <t>в течение смены</t>
    </r>
    <r>
      <rPr>
        <sz val="8"/>
        <color indexed="8"/>
        <rFont val="Times New Roman"/>
        <family val="1"/>
        <charset val="204"/>
      </rPr>
      <t xml:space="preserve">,
нарушение водоотвода – </t>
    </r>
    <r>
      <rPr>
        <u/>
        <sz val="8"/>
        <color indexed="8"/>
        <rFont val="Times New Roman"/>
        <family val="1"/>
        <charset val="204"/>
      </rPr>
      <t>5</t>
    </r>
    <r>
      <rPr>
        <sz val="8"/>
        <color indexed="8"/>
        <rFont val="Times New Roman"/>
        <family val="1"/>
        <charset val="204"/>
      </rPr>
      <t xml:space="preserve"> суткок,
замена разбитого стекла – </t>
    </r>
    <r>
      <rPr>
        <u/>
        <sz val="8"/>
        <color indexed="8"/>
        <rFont val="Times New Roman"/>
        <family val="1"/>
        <charset val="204"/>
      </rPr>
      <t>1</t>
    </r>
    <r>
      <rPr>
        <sz val="8"/>
        <color indexed="8"/>
        <rFont val="Times New Roman"/>
        <family val="1"/>
        <charset val="204"/>
      </rPr>
      <t xml:space="preserve"> суткок в зимнее время; </t>
    </r>
    <r>
      <rPr>
        <u/>
        <sz val="8"/>
        <color indexed="8"/>
        <rFont val="Times New Roman"/>
        <family val="1"/>
        <charset val="204"/>
      </rPr>
      <t>3</t>
    </r>
    <r>
      <rPr>
        <sz val="8"/>
        <color indexed="8"/>
        <rFont val="Times New Roman"/>
        <family val="1"/>
        <charset val="204"/>
      </rPr>
      <t xml:space="preserve"> суткок в летнее время, неисправность освещения мест общего пользования – </t>
    </r>
    <r>
      <rPr>
        <u/>
        <sz val="8"/>
        <color indexed="8"/>
        <rFont val="Times New Roman"/>
        <family val="1"/>
        <charset val="204"/>
      </rPr>
      <t>в течение смены</t>
    </r>
    <r>
      <rPr>
        <sz val="8"/>
        <color indexed="8"/>
        <rFont val="Times New Roman"/>
        <family val="1"/>
        <charset val="204"/>
      </rPr>
      <t xml:space="preserve">, неисправность электрической проводки оборудования – </t>
    </r>
    <r>
      <rPr>
        <u/>
        <sz val="8"/>
        <color indexed="8"/>
        <rFont val="Times New Roman"/>
        <family val="1"/>
        <charset val="204"/>
      </rPr>
      <t>в течение смены</t>
    </r>
    <r>
      <rPr>
        <sz val="8"/>
        <color indexed="8"/>
        <rFont val="Times New Roman"/>
        <family val="1"/>
        <charset val="204"/>
      </rPr>
      <t>,
неисправность лифта –</t>
    </r>
    <r>
      <rPr>
        <u/>
        <sz val="8"/>
        <color indexed="8"/>
        <rFont val="Times New Roman"/>
        <family val="1"/>
        <charset val="204"/>
      </rPr>
      <t xml:space="preserve"> в течение смены</t>
    </r>
    <r>
      <rPr>
        <sz val="8"/>
        <color indexed="8"/>
        <rFont val="Times New Roman"/>
        <family val="1"/>
        <charset val="204"/>
      </rPr>
      <t xml:space="preserve"> часов с момента получения заявки.</t>
    </r>
  </si>
  <si>
    <t>Айвазовского дом 1, Айвазовского дом 5 корп. 1, Айвазовского дом 6 корп. 1 стр.п.1-8,18,19 , Вильнюсская дом 4 стр.п.11-18 , Вильнюсская дом 6, Вильнюсская дом 8 корп. 2, Вильнюсская дом 13, Вильнюсская дом 15, Вильнюсская дом 17, Вильнюсская дом 7 корп. 2, Голубинская дом 3 корп. 1, Голубинская дом 7 корп. 2, Голубинская дом 7 корп. 5, Голубинская дом 9, Голубинская дом 13 корп. 1, Голубинская дом 15/10, Голубинская дом 29 корп. 2, Голубинская дом 24 корп. 1, Голубинская дом 32/2, Голубинская дом 25 корп. 1 стр.п.1-9,16-17 , Голубинская дом 25 корп. 2 стр.п.1-6 ЖСК Осень, Инессы Арманд дом 3, Инессы Арманд дом 4 корп. 1 стр.п.1-10,15-16, Инессы Арманд дом 4 корп. 2 стр.п.5-13, Инессы Арманд дом 7, Инессы Арманд дом 8/17, Инессы Арманд дом 11, Инессы Арманд дом 4 корп. 1 стр.п.11-14 ЖСК Лада, Карамзина пр-д дом 1 корп. 1, Карамзина пр-д дом 1 корп. 3 стр.п.1-2,7-12 , Карамзина пр-д дом 5, Карамзина пр-д дом 13 корп. 1, Карамзина пр-д дом 1 корп. 3 стр.п.3-6 ЖСК Омега, Карамзина пр-д дом 1 корп. 3 стр.п.13-16 ЖСК Лимб, Литовский б-р дом 6 корп. 1, Литовский б-р дом 6 корп. 3, Литовский б-р дом 10 корп. 1, Литовский б-р дом 18 стр.п.1-2 , Литовский б-р дом 26 стр.п.5-6 , Литовский б-р дом 30, Литовский б-р дом 42 корп. 1, Литовский б-р дом 46 корп. 1, Литовский б-р дом 46 корп. 2, Литовский б-р дом 1, Литовский б-р дом 3 корп. 2 стр.п.1-6,12-13,17-25 , Литовский б-р дом 9/7, Литовский б-р дом 11 корп. 5, Литовский б-р дом 15 корп. 1, Литовский б-р дом 15 корп. 5, Литовский б-р дом 26 стр.п.1-4 ЖСК Широта, Литовский б-р дом 34 корп.   стр.ЖСК Родник, Литовский б-р дом 3 корп. 2 стр.п.7-11 ЖСК Тайфун, Новоясеневский пр-т дом 12 корп. 1, Новоясеневский пр-т дом 14 корп. 2 стр.п.9-10, Новоясеневский пр-т дом 16 корп. 1, Новоясеневский пр-т дом 21 корп. 1 стр.п.5-16 ДЕЗ, Одоевского пр-д дом 3 корп. 1 стр.п.1-2, Новоясеневский пр-т дом 22 корп. 1, Новоясеневский пр-т дом 22 корп. 3, Новоясеневский пр-т дом 32 корп. 1, Новоясеневский пр-т дом 32 корп. 3 стр.п.7-15 , Новоясеневский пр-т дом 38 корп. 1, Новоясеневский пр-т дом 40 корп. 3 стр.п.1-9 , Новоясеневский пр-т дом 3, Новоясеневский пр-т дом 5 корп. 1, Новоясеневский пр-т дом 13 корп. 1, Новоясеневский пр-т дом 17/50, Новоясеневский пр-т дом 19 корп. 1, Новоясеневский пр-т дом 19 корп. 4, Новоясеневский пр-т дом 21 корп. 3, Новоясеневский пр-т дом 25/20, Новоясеневский пр-т дом 32 корп. 3 стр.п.1-6 ЖСК Ясный, Новоясеневский пр-т дом 40 корп. 3 стр.п.10-15 ЖСК Лань, Новоясеневский пр-т дом 21 корп. 1 стр.п.1-4 ЖСК Книга, Одоевского пр-д дом 3 корп. 2 стр.п.3-4, Одоевского пр-д дом 3 корп. 3 стр.п.5-6, Одоевского пр-д дом 3 корп. 4 стр.п.7-8, Одоевского пр-д дом 3 корп. 5 стр.п.9-10, Одоевского пр-д дом 3 корп. 6 стр.п.11-12, Одоевского пр-д дом 3 корп. 7, Одоевского пр-д дом 7 корп. 1 стр.п.1-2, Одоевского пр-д дом 7 корп. 2 стр.п.3-4, Одоевского пр-д дом 7 корп. 3 стр.п.5-6, Одоевского пр-д дом 7 корп. 4 стр.п.7-8, Одоевского пр-д дом 7 корп. 7, Одоевского пр-д дом 11 корп. 1 стр.п.1-2, Одоевского пр-д дом 11 корп. 2 стр.п.3-4, Одоевского пр-д дом 11 корп. 3 стр.п.5-6, Одоевского пр-д дом 11 корп. 4 стр.п.7-8, Одоевского пр-д дом 11 корп. 5 стр.п.9-10, Одоевского пр-д дом 11 корп. 6 стр.п.11-12, Паустовского дом 3 стр.п.1-2,8-11,17-18 , Паустовского дом 4 стр.п.1-2,8-11,17-18 , Паустовского дом 5 корп. 1, Паустовского дом 8 корп. 3 стр.п.1-4,9-12 , Паустовского дом 3 стр.п.3-7 ЖСК Телетайп, Паустовского дом 3 стр.п.12-16 ЖСК Олимп, Паустовского дом 4 стр.п.3-7 ЖСК Вибратор, Паустовского дом 4 стр.п.12-16 ЖСК Геостром, Паустовского дом 8 корп. 3 стр.п.5-8 ЖСК Молния-2, Рокотова дом 8 корп. 2 стр.п.1-4,11-14 , Рокотова дом 8 корп. 5, Рокотова дом 1/12, Рокотова дом 2/10, Рокотова дом 3 корп. 2, Рокотова дом 4 корп. 2 стр.п.4-5,11-14 , Рокотова дом 7 корп. 2, Рокотова дом 4 корп. 2 стр.п.1-3 ЖСК Жасмин, Рокотова дом 4 корп. 2 стр.п.6-10 ЖСК Колизей, Соловьиный пр-д дом 2 стр.п.1-6,14-17 , Соловьиный пр-д дом 4 корп. 1 стр.п.1-2 , Соловьиный пр-д дом 6, Соловьиный пр-д дом 8, Соловьиный пр-д дом 14 стр.п.5-16 , Соловьиный пр-д дом 16 корп. 1, Соловьиный пр-д дом 18, Соловьиный пр-д дом 2 стр.п.7-13 ЖСК Пегас, Тарусская дом 14 корп. 1, Тарусская дом 14 корп. 2, Тарусская дом 18 корп. 1, Тарусская дом 18 корп. 2, Тарусская дом 22 корп. 2, Ясногорская дом 13 корп. 1, Ясногорская дом 13 корп. 2, Ясногорская дом 17 корп. 1, Ясногорская дом 17 корп. 2, Ясногорская дом 21 корп. 1, Ясногорская дом 21 корп. 2, Ясногорская дом 3, Ясногорская дом 7, Голубинская дом 19, Голубинская дом 29 корп. 1, Голубинская дом 17/9, Вильнюсская дом 3 корп. 1</t>
  </si>
  <si>
    <t>Стоимость каждой работы (услуги) в расчете на единицу измерения на текущий ремонт на 2014 год</t>
  </si>
</sst>
</file>

<file path=xl/styles.xml><?xml version="1.0" encoding="utf-8"?>
<styleSheet xmlns="http://schemas.openxmlformats.org/spreadsheetml/2006/main">
  <fonts count="41">
    <font>
      <sz val="11"/>
      <color theme="1"/>
      <name val="Calibri"/>
      <family val="2"/>
      <charset val="204"/>
      <scheme val="minor"/>
    </font>
    <font>
      <b/>
      <vertAlign val="superscript"/>
      <sz val="9"/>
      <color indexed="8"/>
      <name val="Times New Roman"/>
      <family val="1"/>
      <charset val="204"/>
    </font>
    <font>
      <b/>
      <sz val="9"/>
      <color indexed="8"/>
      <name val="Times New Roman"/>
      <family val="1"/>
      <charset val="204"/>
    </font>
    <font>
      <u/>
      <sz val="8"/>
      <color indexed="8"/>
      <name val="Times New Roman"/>
      <family val="1"/>
      <charset val="204"/>
    </font>
    <font>
      <sz val="8"/>
      <color indexed="8"/>
      <name val="Times New Roman"/>
      <family val="1"/>
      <charset val="204"/>
    </font>
    <font>
      <sz val="10"/>
      <name val="Times New Roman"/>
      <family val="1"/>
      <charset val="204"/>
    </font>
    <font>
      <sz val="11"/>
      <color theme="0"/>
      <name val="Calibri"/>
      <family val="2"/>
      <charset val="204"/>
      <scheme val="minor"/>
    </font>
    <font>
      <u/>
      <sz val="11"/>
      <color theme="10"/>
      <name val="Calibri"/>
      <family val="2"/>
      <charset val="204"/>
    </font>
    <font>
      <sz val="11"/>
      <color rgb="FFFF0000"/>
      <name val="Calibri"/>
      <family val="2"/>
      <charset val="204"/>
      <scheme val="minor"/>
    </font>
    <font>
      <sz val="11"/>
      <color theme="1"/>
      <name val="Times New Roman"/>
      <family val="1"/>
      <charset val="204"/>
    </font>
    <font>
      <sz val="8"/>
      <color rgb="FF000000"/>
      <name val="Times New Roman"/>
      <family val="1"/>
      <charset val="204"/>
    </font>
    <font>
      <b/>
      <sz val="12"/>
      <color rgb="FF000000"/>
      <name val="Times New Roman"/>
      <family val="1"/>
      <charset val="204"/>
    </font>
    <font>
      <b/>
      <u/>
      <sz val="11"/>
      <color theme="1"/>
      <name val="Times New Roman"/>
      <family val="1"/>
      <charset val="204"/>
    </font>
    <font>
      <b/>
      <sz val="10"/>
      <color rgb="FF000000"/>
      <name val="Times New Roman"/>
      <family val="1"/>
      <charset val="204"/>
    </font>
    <font>
      <b/>
      <sz val="9"/>
      <color rgb="FF000000"/>
      <name val="Times New Roman"/>
      <family val="1"/>
      <charset val="204"/>
    </font>
    <font>
      <sz val="12"/>
      <color theme="1"/>
      <name val="Times New Roman"/>
      <family val="1"/>
      <charset val="204"/>
    </font>
    <font>
      <sz val="10"/>
      <color rgb="FF000000"/>
      <name val="Times New Roman"/>
      <family val="1"/>
      <charset val="204"/>
    </font>
    <font>
      <sz val="10"/>
      <color theme="1"/>
      <name val="Times New Roman"/>
      <family val="1"/>
      <charset val="204"/>
    </font>
    <font>
      <i/>
      <sz val="9"/>
      <color rgb="FF000000"/>
      <name val="Times New Roman"/>
      <family val="1"/>
      <charset val="204"/>
    </font>
    <font>
      <i/>
      <sz val="9"/>
      <color theme="1"/>
      <name val="Times New Roman"/>
      <family val="1"/>
      <charset val="204"/>
    </font>
    <font>
      <i/>
      <sz val="9"/>
      <color theme="1"/>
      <name val="Calibri"/>
      <family val="2"/>
      <charset val="204"/>
      <scheme val="minor"/>
    </font>
    <font>
      <b/>
      <sz val="12"/>
      <color rgb="FFFF0000"/>
      <name val="Times New Roman"/>
      <family val="1"/>
      <charset val="204"/>
    </font>
    <font>
      <b/>
      <i/>
      <sz val="10"/>
      <color rgb="FFFF0000"/>
      <name val="Times New Roman"/>
      <family val="1"/>
      <charset val="204"/>
    </font>
    <font>
      <sz val="11"/>
      <color rgb="FFFF0000"/>
      <name val="Times New Roman"/>
      <family val="1"/>
      <charset val="204"/>
    </font>
    <font>
      <b/>
      <i/>
      <sz val="10"/>
      <color rgb="FF000000"/>
      <name val="Times New Roman"/>
      <family val="1"/>
      <charset val="204"/>
    </font>
    <font>
      <sz val="11"/>
      <color rgb="FF000000"/>
      <name val="Times New Roman"/>
      <family val="1"/>
      <charset val="204"/>
    </font>
    <font>
      <sz val="12"/>
      <color rgb="FF000000"/>
      <name val="Times New Roman"/>
      <family val="1"/>
      <charset val="204"/>
    </font>
    <font>
      <u/>
      <sz val="11"/>
      <color theme="10"/>
      <name val="Times New Roman"/>
      <family val="1"/>
      <charset val="204"/>
    </font>
    <font>
      <sz val="10"/>
      <color theme="0"/>
      <name val="Times New Roman"/>
      <family val="1"/>
      <charset val="204"/>
    </font>
    <font>
      <sz val="11"/>
      <color theme="0"/>
      <name val="Times New Roman"/>
      <family val="1"/>
      <charset val="204"/>
    </font>
    <font>
      <sz val="8"/>
      <color theme="0"/>
      <name val="Times New Roman"/>
      <family val="1"/>
      <charset val="204"/>
    </font>
    <font>
      <b/>
      <sz val="10"/>
      <color theme="0"/>
      <name val="Times New Roman"/>
      <family val="1"/>
      <charset val="204"/>
    </font>
    <font>
      <b/>
      <sz val="12"/>
      <color theme="0"/>
      <name val="Times New Roman"/>
      <family val="1"/>
      <charset val="204"/>
    </font>
    <font>
      <i/>
      <sz val="9"/>
      <color theme="0"/>
      <name val="Times New Roman"/>
      <family val="1"/>
      <charset val="204"/>
    </font>
    <font>
      <b/>
      <sz val="11"/>
      <color theme="0"/>
      <name val="Times New Roman"/>
      <family val="1"/>
      <charset val="204"/>
    </font>
    <font>
      <b/>
      <i/>
      <sz val="10"/>
      <color theme="1"/>
      <name val="Times New Roman"/>
      <family val="1"/>
      <charset val="204"/>
    </font>
    <font>
      <i/>
      <sz val="10"/>
      <color theme="1"/>
      <name val="Times New Roman"/>
      <family val="1"/>
      <charset val="204"/>
    </font>
    <font>
      <sz val="8"/>
      <color theme="1"/>
      <name val="Times New Roman"/>
      <family val="1"/>
      <charset val="204"/>
    </font>
    <font>
      <i/>
      <sz val="10"/>
      <color rgb="FFFF0000"/>
      <name val="Times New Roman"/>
      <family val="1"/>
      <charset val="204"/>
    </font>
    <font>
      <sz val="10"/>
      <color rgb="FFFF0000"/>
      <name val="Times New Roman"/>
      <family val="1"/>
      <charset val="204"/>
    </font>
    <font>
      <b/>
      <u/>
      <sz val="10"/>
      <color theme="1"/>
      <name val="Times New Roman"/>
      <family val="1"/>
      <charset val="204"/>
    </font>
  </fonts>
  <fills count="3">
    <fill>
      <patternFill patternType="none"/>
    </fill>
    <fill>
      <patternFill patternType="gray125"/>
    </fill>
    <fill>
      <patternFill patternType="solid">
        <fgColor theme="0" tint="-0.14999847407452621"/>
        <bgColor indexed="64"/>
      </patternFill>
    </fill>
  </fills>
  <borders count="43">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156">
    <xf numFmtId="0" fontId="0" fillId="0" borderId="0" xfId="0"/>
    <xf numFmtId="0" fontId="9" fillId="0" borderId="0" xfId="0" applyFont="1" applyFill="1"/>
    <xf numFmtId="0" fontId="10" fillId="0" borderId="0" xfId="0" applyFont="1" applyFill="1" applyAlignment="1">
      <alignment horizontal="right"/>
    </xf>
    <xf numFmtId="0" fontId="11" fillId="0" borderId="0" xfId="0" applyFont="1" applyFill="1"/>
    <xf numFmtId="0" fontId="13" fillId="0" borderId="1" xfId="0" applyFont="1" applyFill="1" applyBorder="1" applyAlignment="1">
      <alignment horizontal="center" vertical="top" wrapText="1"/>
    </xf>
    <xf numFmtId="0" fontId="13" fillId="0" borderId="2" xfId="0" applyFont="1" applyFill="1" applyBorder="1" applyAlignment="1">
      <alignment horizontal="center" vertical="top" wrapText="1"/>
    </xf>
    <xf numFmtId="0" fontId="14" fillId="0" borderId="3" xfId="0" applyFont="1" applyFill="1" applyBorder="1" applyAlignment="1">
      <alignment horizontal="center" vertical="top" wrapText="1"/>
    </xf>
    <xf numFmtId="0" fontId="9" fillId="0" borderId="0" xfId="0" applyFont="1" applyFill="1" applyBorder="1" applyAlignment="1">
      <alignment vertical="top"/>
    </xf>
    <xf numFmtId="0" fontId="9" fillId="0" borderId="0" xfId="0" applyFont="1" applyFill="1" applyAlignment="1">
      <alignment vertical="top"/>
    </xf>
    <xf numFmtId="0" fontId="11" fillId="0" borderId="4" xfId="0" applyFont="1" applyFill="1" applyBorder="1" applyAlignment="1">
      <alignment horizontal="left" vertical="center" wrapText="1"/>
    </xf>
    <xf numFmtId="0" fontId="15" fillId="0" borderId="0" xfId="0" applyFont="1" applyFill="1" applyBorder="1" applyAlignment="1">
      <alignment horizontal="left" vertical="center"/>
    </xf>
    <xf numFmtId="0" fontId="9" fillId="0" borderId="0" xfId="0" applyFont="1" applyFill="1" applyAlignment="1">
      <alignment horizontal="left" vertical="center"/>
    </xf>
    <xf numFmtId="49" fontId="16" fillId="0" borderId="5" xfId="0" applyNumberFormat="1" applyFont="1" applyFill="1" applyBorder="1" applyAlignment="1">
      <alignment vertical="top" wrapText="1"/>
    </xf>
    <xf numFmtId="0" fontId="16" fillId="0" borderId="6" xfId="0" applyFont="1" applyFill="1" applyBorder="1" applyAlignment="1">
      <alignment vertical="top" wrapText="1"/>
    </xf>
    <xf numFmtId="0" fontId="10" fillId="0" borderId="6" xfId="0" applyFont="1" applyFill="1" applyBorder="1" applyAlignment="1">
      <alignment horizontal="center" vertical="center" wrapText="1"/>
    </xf>
    <xf numFmtId="4" fontId="16" fillId="0" borderId="6" xfId="0" applyNumberFormat="1" applyFont="1" applyFill="1" applyBorder="1" applyAlignment="1">
      <alignment horizontal="right" vertical="center" wrapText="1"/>
    </xf>
    <xf numFmtId="4" fontId="17" fillId="0" borderId="7" xfId="0" applyNumberFormat="1" applyFont="1" applyFill="1" applyBorder="1" applyAlignment="1">
      <alignment horizontal="right" vertical="center"/>
    </xf>
    <xf numFmtId="49" fontId="18" fillId="2" borderId="8" xfId="0" applyNumberFormat="1" applyFont="1" applyFill="1" applyBorder="1" applyAlignment="1">
      <alignment vertical="top" wrapText="1"/>
    </xf>
    <xf numFmtId="0" fontId="18" fillId="2" borderId="6" xfId="0" applyFont="1" applyFill="1" applyBorder="1" applyAlignment="1">
      <alignment vertical="top" wrapText="1"/>
    </xf>
    <xf numFmtId="0" fontId="18" fillId="2" borderId="6" xfId="0" applyFont="1" applyFill="1" applyBorder="1" applyAlignment="1">
      <alignment horizontal="center" vertical="center" wrapText="1"/>
    </xf>
    <xf numFmtId="4" fontId="18" fillId="2" borderId="6" xfId="0" applyNumberFormat="1" applyFont="1" applyFill="1" applyBorder="1" applyAlignment="1">
      <alignment horizontal="right" vertical="center" wrapText="1"/>
    </xf>
    <xf numFmtId="4" fontId="19" fillId="2" borderId="7" xfId="0" applyNumberFormat="1" applyFont="1" applyFill="1" applyBorder="1" applyAlignment="1">
      <alignment horizontal="right" vertical="center"/>
    </xf>
    <xf numFmtId="0" fontId="19" fillId="0" borderId="0" xfId="0" applyFont="1" applyFill="1" applyAlignment="1">
      <alignment vertical="top"/>
    </xf>
    <xf numFmtId="49" fontId="16" fillId="0" borderId="8" xfId="0" applyNumberFormat="1" applyFont="1" applyFill="1" applyBorder="1" applyAlignment="1">
      <alignment vertical="top" wrapText="1"/>
    </xf>
    <xf numFmtId="0" fontId="16" fillId="0" borderId="9" xfId="0" applyFont="1" applyFill="1" applyBorder="1" applyAlignment="1">
      <alignment vertical="top" wrapText="1"/>
    </xf>
    <xf numFmtId="0" fontId="10" fillId="0" borderId="9" xfId="0" applyFont="1" applyFill="1" applyBorder="1" applyAlignment="1">
      <alignment horizontal="center" vertical="center" wrapText="1"/>
    </xf>
    <xf numFmtId="4" fontId="16" fillId="0" borderId="9" xfId="0" applyNumberFormat="1" applyFont="1" applyFill="1" applyBorder="1" applyAlignment="1">
      <alignment horizontal="right" vertical="center" wrapText="1"/>
    </xf>
    <xf numFmtId="4" fontId="17" fillId="0" borderId="10" xfId="0" applyNumberFormat="1" applyFont="1" applyFill="1" applyBorder="1" applyAlignment="1">
      <alignment horizontal="right" vertical="center"/>
    </xf>
    <xf numFmtId="0" fontId="18" fillId="2" borderId="9" xfId="0" applyFont="1" applyFill="1" applyBorder="1" applyAlignment="1">
      <alignment horizontal="center" vertical="center" wrapText="1"/>
    </xf>
    <xf numFmtId="0" fontId="19" fillId="0" borderId="0" xfId="0" applyFont="1" applyFill="1"/>
    <xf numFmtId="4" fontId="17" fillId="0" borderId="11" xfId="0" applyNumberFormat="1" applyFont="1" applyFill="1" applyBorder="1" applyAlignment="1">
      <alignment horizontal="right" vertical="center"/>
    </xf>
    <xf numFmtId="4" fontId="19" fillId="2" borderId="11" xfId="0" applyNumberFormat="1" applyFont="1" applyFill="1" applyBorder="1" applyAlignment="1">
      <alignment horizontal="right" vertical="center"/>
    </xf>
    <xf numFmtId="49" fontId="16" fillId="0" borderId="12" xfId="0" applyNumberFormat="1" applyFont="1" applyFill="1" applyBorder="1" applyAlignment="1">
      <alignment vertical="top" wrapText="1"/>
    </xf>
    <xf numFmtId="0" fontId="20" fillId="0" borderId="13" xfId="0" applyFont="1" applyFill="1" applyBorder="1" applyAlignment="1">
      <alignment horizontal="center" vertical="center" textRotation="90" wrapText="1"/>
    </xf>
    <xf numFmtId="0" fontId="21" fillId="0" borderId="14" xfId="0" applyFont="1" applyFill="1" applyBorder="1"/>
    <xf numFmtId="4" fontId="22" fillId="0" borderId="15" xfId="0" applyNumberFormat="1" applyFont="1" applyFill="1" applyBorder="1" applyAlignment="1">
      <alignment horizontal="right" vertical="top" wrapText="1"/>
    </xf>
    <xf numFmtId="4" fontId="22" fillId="0" borderId="16" xfId="0" applyNumberFormat="1" applyFont="1" applyFill="1" applyBorder="1" applyAlignment="1">
      <alignment horizontal="right" vertical="top" wrapText="1"/>
    </xf>
    <xf numFmtId="0" fontId="21" fillId="0" borderId="0" xfId="0" applyFont="1" applyFill="1"/>
    <xf numFmtId="0" fontId="9" fillId="0" borderId="3" xfId="0" applyFont="1" applyFill="1" applyBorder="1" applyAlignment="1">
      <alignment horizontal="left" vertical="center"/>
    </xf>
    <xf numFmtId="49" fontId="16" fillId="0" borderId="17" xfId="0" applyNumberFormat="1" applyFont="1" applyFill="1" applyBorder="1" applyAlignment="1">
      <alignment vertical="top" wrapText="1"/>
    </xf>
    <xf numFmtId="0" fontId="16" fillId="0" borderId="18" xfId="0" applyFont="1" applyFill="1" applyBorder="1" applyAlignment="1">
      <alignment vertical="top" wrapText="1"/>
    </xf>
    <xf numFmtId="4" fontId="16" fillId="0" borderId="18" xfId="0" applyNumberFormat="1" applyFont="1" applyFill="1" applyBorder="1" applyAlignment="1">
      <alignment horizontal="right" vertical="center" wrapText="1"/>
    </xf>
    <xf numFmtId="4" fontId="17" fillId="0" borderId="2" xfId="0" applyNumberFormat="1" applyFont="1" applyFill="1" applyBorder="1" applyAlignment="1">
      <alignment horizontal="right" vertical="center"/>
    </xf>
    <xf numFmtId="0" fontId="16" fillId="0" borderId="19" xfId="0" applyFont="1" applyFill="1" applyBorder="1" applyAlignment="1">
      <alignment vertical="top" wrapText="1"/>
    </xf>
    <xf numFmtId="4" fontId="16" fillId="0" borderId="19" xfId="0" applyNumberFormat="1" applyFont="1" applyFill="1" applyBorder="1" applyAlignment="1">
      <alignment horizontal="right" vertical="center" wrapText="1"/>
    </xf>
    <xf numFmtId="0" fontId="23" fillId="0" borderId="20" xfId="0" applyFont="1" applyFill="1" applyBorder="1"/>
    <xf numFmtId="4" fontId="22" fillId="0" borderId="15" xfId="0" applyNumberFormat="1" applyFont="1" applyFill="1" applyBorder="1" applyAlignment="1">
      <alignment horizontal="right" vertical="center" wrapText="1"/>
    </xf>
    <xf numFmtId="4" fontId="22" fillId="0" borderId="21" xfId="0" applyNumberFormat="1" applyFont="1" applyFill="1" applyBorder="1" applyAlignment="1">
      <alignment horizontal="right" vertical="center"/>
    </xf>
    <xf numFmtId="0" fontId="23" fillId="0" borderId="0" xfId="0" applyFont="1" applyFill="1"/>
    <xf numFmtId="0" fontId="9" fillId="0" borderId="22" xfId="0" applyFont="1" applyFill="1" applyBorder="1"/>
    <xf numFmtId="49" fontId="16" fillId="0" borderId="23" xfId="0" applyNumberFormat="1" applyFont="1" applyFill="1" applyBorder="1" applyAlignment="1">
      <alignment vertical="top" wrapText="1"/>
    </xf>
    <xf numFmtId="49" fontId="16" fillId="2" borderId="24" xfId="0" applyNumberFormat="1" applyFont="1" applyFill="1" applyBorder="1" applyAlignment="1">
      <alignment vertical="top" wrapText="1"/>
    </xf>
    <xf numFmtId="0" fontId="16" fillId="2" borderId="6" xfId="0" applyFont="1" applyFill="1" applyBorder="1" applyAlignment="1">
      <alignment vertical="top" wrapText="1"/>
    </xf>
    <xf numFmtId="49" fontId="16" fillId="0" borderId="24" xfId="0" applyNumberFormat="1" applyFont="1" applyFill="1" applyBorder="1" applyAlignment="1">
      <alignment vertical="top" wrapText="1"/>
    </xf>
    <xf numFmtId="49" fontId="16" fillId="0" borderId="22" xfId="0" applyNumberFormat="1" applyFont="1" applyFill="1" applyBorder="1" applyAlignment="1">
      <alignment vertical="top" wrapText="1"/>
    </xf>
    <xf numFmtId="0" fontId="16" fillId="0" borderId="6" xfId="0" applyFont="1" applyFill="1" applyBorder="1" applyAlignment="1">
      <alignment horizontal="justify" vertical="top" wrapText="1"/>
    </xf>
    <xf numFmtId="0" fontId="23" fillId="0" borderId="14" xfId="0" applyFont="1" applyFill="1" applyBorder="1"/>
    <xf numFmtId="4" fontId="22" fillId="0" borderId="25" xfId="0" applyNumberFormat="1" applyFont="1" applyFill="1" applyBorder="1" applyAlignment="1">
      <alignment horizontal="right" vertical="center" wrapText="1"/>
    </xf>
    <xf numFmtId="4" fontId="22" fillId="0" borderId="16" xfId="0" applyNumberFormat="1" applyFont="1" applyFill="1" applyBorder="1" applyAlignment="1">
      <alignment horizontal="right" vertical="center" wrapText="1"/>
    </xf>
    <xf numFmtId="0" fontId="9" fillId="0" borderId="4" xfId="0" applyFont="1" applyFill="1" applyBorder="1" applyAlignment="1">
      <alignment horizontal="left" vertical="center"/>
    </xf>
    <xf numFmtId="49" fontId="16" fillId="0" borderId="26" xfId="0" applyNumberFormat="1" applyFont="1" applyFill="1" applyBorder="1" applyAlignment="1">
      <alignment vertical="top" wrapText="1"/>
    </xf>
    <xf numFmtId="4" fontId="22" fillId="0" borderId="27" xfId="0" applyNumberFormat="1" applyFont="1" applyFill="1" applyBorder="1" applyAlignment="1">
      <alignment horizontal="right" vertical="center" wrapText="1"/>
    </xf>
    <xf numFmtId="0" fontId="16" fillId="0" borderId="28" xfId="0" applyFont="1" applyFill="1" applyBorder="1" applyAlignment="1">
      <alignment vertical="top" wrapText="1"/>
    </xf>
    <xf numFmtId="49" fontId="16" fillId="2" borderId="9" xfId="0" applyNumberFormat="1" applyFont="1" applyFill="1" applyBorder="1" applyAlignment="1">
      <alignment vertical="top" wrapText="1"/>
    </xf>
    <xf numFmtId="0" fontId="16" fillId="2" borderId="9" xfId="0" applyFont="1" applyFill="1" applyBorder="1" applyAlignment="1">
      <alignment vertical="top" wrapText="1"/>
    </xf>
    <xf numFmtId="0" fontId="17" fillId="0" borderId="9" xfId="0" applyFont="1" applyFill="1" applyBorder="1" applyAlignment="1">
      <alignment horizontal="justify" vertical="top" wrapText="1"/>
    </xf>
    <xf numFmtId="0" fontId="16" fillId="0" borderId="29" xfId="0" applyFont="1" applyFill="1" applyBorder="1" applyAlignment="1">
      <alignment vertical="top" wrapText="1"/>
    </xf>
    <xf numFmtId="0" fontId="5" fillId="0" borderId="29" xfId="0" applyFont="1" applyFill="1" applyBorder="1" applyAlignment="1">
      <alignment vertical="top" wrapText="1"/>
    </xf>
    <xf numFmtId="4" fontId="24" fillId="0" borderId="25" xfId="0" applyNumberFormat="1" applyFont="1" applyFill="1" applyBorder="1" applyAlignment="1">
      <alignment horizontal="right" vertical="center" wrapText="1"/>
    </xf>
    <xf numFmtId="0" fontId="11" fillId="0" borderId="4" xfId="0" applyFont="1" applyFill="1" applyBorder="1" applyAlignment="1">
      <alignment horizontal="right" vertical="top" wrapText="1"/>
    </xf>
    <xf numFmtId="4" fontId="11" fillId="0" borderId="30" xfId="0" applyNumberFormat="1" applyFont="1" applyFill="1" applyBorder="1" applyAlignment="1">
      <alignment horizontal="right" vertical="center" wrapText="1"/>
    </xf>
    <xf numFmtId="0" fontId="25" fillId="0" borderId="0" xfId="0" applyFont="1" applyFill="1" applyAlignment="1">
      <alignment horizontal="left"/>
    </xf>
    <xf numFmtId="0" fontId="9" fillId="0" borderId="0" xfId="0" applyFont="1" applyFill="1" applyAlignment="1">
      <alignment horizontal="left"/>
    </xf>
    <xf numFmtId="0" fontId="26" fillId="0" borderId="0" xfId="0" applyFont="1" applyFill="1"/>
    <xf numFmtId="0" fontId="27" fillId="0" borderId="0" xfId="1" applyFont="1" applyFill="1" applyAlignment="1" applyProtection="1">
      <alignment horizontal="justify"/>
    </xf>
    <xf numFmtId="0" fontId="28" fillId="0" borderId="0" xfId="0" applyFont="1" applyFill="1"/>
    <xf numFmtId="0" fontId="29" fillId="0" borderId="0" xfId="0" applyFont="1" applyFill="1"/>
    <xf numFmtId="0" fontId="30" fillId="0" borderId="9" xfId="0" applyFont="1" applyFill="1" applyBorder="1"/>
    <xf numFmtId="0" fontId="28" fillId="0" borderId="19" xfId="0" applyFont="1" applyFill="1" applyBorder="1" applyAlignment="1">
      <alignment vertical="top" wrapText="1"/>
    </xf>
    <xf numFmtId="0" fontId="28" fillId="0" borderId="31" xfId="0" applyFont="1" applyFill="1" applyBorder="1" applyAlignment="1">
      <alignment vertical="top" wrapText="1"/>
    </xf>
    <xf numFmtId="0" fontId="31" fillId="0" borderId="32"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8" fillId="0" borderId="19" xfId="0" applyFont="1" applyFill="1" applyBorder="1" applyAlignment="1">
      <alignment vertical="center" wrapText="1"/>
    </xf>
    <xf numFmtId="4" fontId="28" fillId="0" borderId="6" xfId="0" applyNumberFormat="1" applyFont="1" applyFill="1" applyBorder="1" applyAlignment="1">
      <alignment vertical="center"/>
    </xf>
    <xf numFmtId="0" fontId="33" fillId="2" borderId="19" xfId="0" applyFont="1" applyFill="1" applyBorder="1" applyAlignment="1">
      <alignment vertical="center" wrapText="1"/>
    </xf>
    <xf numFmtId="4" fontId="33" fillId="2" borderId="6" xfId="0" applyNumberFormat="1" applyFont="1" applyFill="1" applyBorder="1" applyAlignment="1">
      <alignment vertical="center"/>
    </xf>
    <xf numFmtId="4" fontId="28" fillId="0" borderId="9" xfId="0" applyNumberFormat="1" applyFont="1" applyFill="1" applyBorder="1" applyAlignment="1">
      <alignment vertical="center"/>
    </xf>
    <xf numFmtId="4" fontId="33" fillId="2" borderId="9" xfId="0" applyNumberFormat="1" applyFont="1" applyFill="1" applyBorder="1" applyAlignment="1">
      <alignment vertical="center"/>
    </xf>
    <xf numFmtId="0" fontId="31" fillId="0" borderId="19" xfId="0" applyFont="1" applyFill="1" applyBorder="1" applyAlignment="1">
      <alignment vertical="center" wrapText="1"/>
    </xf>
    <xf numFmtId="4" fontId="31" fillId="0" borderId="9" xfId="0" applyNumberFormat="1" applyFont="1" applyFill="1" applyBorder="1" applyAlignment="1">
      <alignment vertical="center"/>
    </xf>
    <xf numFmtId="0" fontId="31" fillId="0" borderId="19" xfId="0" applyFont="1" applyFill="1" applyBorder="1" applyAlignment="1">
      <alignment horizontal="left" vertical="center" wrapText="1"/>
    </xf>
    <xf numFmtId="4" fontId="28" fillId="0" borderId="9" xfId="0" applyNumberFormat="1" applyFont="1" applyFill="1" applyBorder="1" applyAlignment="1">
      <alignment horizontal="left" vertical="center"/>
    </xf>
    <xf numFmtId="0" fontId="31" fillId="0" borderId="19" xfId="0" applyFont="1" applyFill="1" applyBorder="1" applyAlignment="1">
      <alignment horizontal="center" vertical="center" wrapText="1"/>
    </xf>
    <xf numFmtId="0" fontId="28" fillId="0" borderId="19" xfId="0" applyFont="1" applyFill="1" applyBorder="1" applyAlignment="1">
      <alignment vertical="center"/>
    </xf>
    <xf numFmtId="0" fontId="28" fillId="2" borderId="33" xfId="0" applyFont="1" applyFill="1" applyBorder="1" applyAlignment="1">
      <alignment vertical="center"/>
    </xf>
    <xf numFmtId="4" fontId="28" fillId="2" borderId="9" xfId="0" applyNumberFormat="1" applyFont="1" applyFill="1" applyBorder="1" applyAlignment="1">
      <alignment vertical="center"/>
    </xf>
    <xf numFmtId="0" fontId="28" fillId="0" borderId="33" xfId="0" applyFont="1" applyFill="1" applyBorder="1" applyAlignment="1">
      <alignment vertical="center" wrapText="1"/>
    </xf>
    <xf numFmtId="0" fontId="28" fillId="2" borderId="12" xfId="0" applyFont="1" applyFill="1" applyBorder="1" applyAlignment="1">
      <alignment vertical="center"/>
    </xf>
    <xf numFmtId="0" fontId="28" fillId="0" borderId="34" xfId="0" applyFont="1" applyFill="1" applyBorder="1" applyAlignment="1">
      <alignment vertical="center" wrapText="1"/>
    </xf>
    <xf numFmtId="0" fontId="28" fillId="0" borderId="19" xfId="0" applyFont="1" applyFill="1" applyBorder="1" applyAlignment="1">
      <alignment horizontal="left" vertical="center" wrapText="1"/>
    </xf>
    <xf numFmtId="4" fontId="34" fillId="0" borderId="9" xfId="0" applyNumberFormat="1" applyFont="1" applyFill="1" applyBorder="1"/>
    <xf numFmtId="0" fontId="6" fillId="0" borderId="0" xfId="0" applyFont="1"/>
    <xf numFmtId="0" fontId="28" fillId="0" borderId="19" xfId="0" applyFont="1" applyFill="1" applyBorder="1" applyAlignment="1">
      <alignment wrapText="1"/>
    </xf>
    <xf numFmtId="4" fontId="13" fillId="0" borderId="21" xfId="0" applyNumberFormat="1" applyFont="1" applyFill="1" applyBorder="1" applyAlignment="1">
      <alignment horizontal="right" vertical="center" wrapText="1"/>
    </xf>
    <xf numFmtId="4" fontId="35" fillId="0" borderId="16" xfId="0" applyNumberFormat="1" applyFont="1" applyFill="1" applyBorder="1" applyAlignment="1">
      <alignment horizontal="right" vertical="center"/>
    </xf>
    <xf numFmtId="0" fontId="24" fillId="0" borderId="35" xfId="0" applyFont="1" applyFill="1" applyBorder="1" applyAlignment="1">
      <alignment vertical="top" wrapText="1"/>
    </xf>
    <xf numFmtId="0" fontId="36" fillId="0" borderId="36" xfId="0" applyFont="1" applyFill="1" applyBorder="1" applyAlignment="1">
      <alignment vertical="top" wrapText="1"/>
    </xf>
    <xf numFmtId="0" fontId="0" fillId="0" borderId="15" xfId="0" applyFill="1" applyBorder="1" applyAlignment="1">
      <alignment vertical="top" wrapText="1"/>
    </xf>
    <xf numFmtId="0" fontId="11" fillId="0" borderId="37" xfId="0" applyFont="1" applyFill="1" applyBorder="1" applyAlignment="1">
      <alignment horizontal="left" vertical="top" wrapText="1"/>
    </xf>
    <xf numFmtId="0" fontId="9" fillId="0" borderId="37" xfId="0" applyFont="1" applyFill="1" applyBorder="1" applyAlignment="1">
      <alignment vertical="top" wrapText="1"/>
    </xf>
    <xf numFmtId="0" fontId="0" fillId="0" borderId="37" xfId="0" applyFill="1" applyBorder="1" applyAlignment="1">
      <alignment vertical="top" wrapText="1"/>
    </xf>
    <xf numFmtId="0" fontId="37" fillId="0" borderId="3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9" fillId="0" borderId="37" xfId="0" applyFont="1" applyFill="1" applyBorder="1" applyAlignment="1">
      <alignment horizontal="left" vertical="center"/>
    </xf>
    <xf numFmtId="0" fontId="9" fillId="0" borderId="30" xfId="0" applyFont="1" applyFill="1" applyBorder="1" applyAlignment="1">
      <alignment horizontal="left" vertical="center"/>
    </xf>
    <xf numFmtId="0" fontId="10" fillId="0" borderId="39"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37" fillId="0" borderId="38" xfId="0" applyNumberFormat="1" applyFont="1" applyFill="1" applyBorder="1" applyAlignment="1">
      <alignment horizontal="center" vertical="center" wrapText="1"/>
    </xf>
    <xf numFmtId="0" fontId="37" fillId="0" borderId="19" xfId="0" applyNumberFormat="1" applyFont="1" applyFill="1" applyBorder="1" applyAlignment="1">
      <alignment horizontal="center" vertical="center" wrapText="1"/>
    </xf>
    <xf numFmtId="0" fontId="10" fillId="0" borderId="39" xfId="0" applyFont="1" applyFill="1" applyBorder="1" applyAlignment="1">
      <alignment horizontal="left" vertical="center" wrapText="1"/>
    </xf>
    <xf numFmtId="0" fontId="10" fillId="0" borderId="40"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2" borderId="9" xfId="0" applyFont="1" applyFill="1" applyBorder="1" applyAlignment="1">
      <alignment horizontal="center" vertical="center" wrapText="1"/>
    </xf>
    <xf numFmtId="0" fontId="0" fillId="2" borderId="9" xfId="0" applyFill="1" applyBorder="1" applyAlignment="1">
      <alignment horizontal="center" vertical="center" wrapText="1"/>
    </xf>
    <xf numFmtId="0" fontId="22" fillId="0" borderId="35" xfId="0" applyFont="1" applyFill="1" applyBorder="1" applyAlignment="1">
      <alignment vertical="top" wrapText="1"/>
    </xf>
    <xf numFmtId="0" fontId="38" fillId="0" borderId="36" xfId="0" applyFont="1" applyFill="1" applyBorder="1" applyAlignment="1">
      <alignment vertical="top" wrapText="1"/>
    </xf>
    <xf numFmtId="0" fontId="8" fillId="0" borderId="15" xfId="0" applyFont="1" applyFill="1" applyBorder="1" applyAlignment="1">
      <alignment vertical="top" wrapText="1"/>
    </xf>
    <xf numFmtId="0" fontId="10" fillId="0" borderId="32" xfId="0" applyFont="1" applyFill="1" applyBorder="1" applyAlignment="1">
      <alignment horizontal="center" vertical="center" wrapText="1"/>
    </xf>
    <xf numFmtId="0" fontId="0" fillId="0" borderId="19" xfId="0" applyFill="1" applyBorder="1" applyAlignment="1">
      <alignment horizontal="center" vertical="center" wrapText="1"/>
    </xf>
    <xf numFmtId="0" fontId="23" fillId="0" borderId="36" xfId="0" applyFont="1" applyFill="1" applyBorder="1" applyAlignment="1">
      <alignment vertical="top" wrapText="1"/>
    </xf>
    <xf numFmtId="0" fontId="10" fillId="2" borderId="38"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40" xfId="0"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10" fillId="0" borderId="41" xfId="0" applyFont="1" applyFill="1" applyBorder="1" applyAlignment="1">
      <alignment horizontal="center" vertical="center" wrapText="1"/>
    </xf>
    <xf numFmtId="0" fontId="0" fillId="0" borderId="34" xfId="0" applyFill="1" applyBorder="1" applyAlignment="1">
      <alignment horizontal="center" vertical="center" wrapText="1"/>
    </xf>
    <xf numFmtId="0" fontId="0" fillId="2" borderId="19" xfId="0" applyFill="1" applyBorder="1" applyAlignment="1">
      <alignment horizontal="center" vertical="center" wrapText="1"/>
    </xf>
    <xf numFmtId="0" fontId="13" fillId="0" borderId="4" xfId="0" applyFont="1" applyFill="1" applyBorder="1" applyAlignment="1">
      <alignment horizontal="center" vertical="top" wrapText="1"/>
    </xf>
    <xf numFmtId="0" fontId="0" fillId="0" borderId="30" xfId="0" applyFill="1" applyBorder="1" applyAlignment="1">
      <alignment horizontal="center" vertical="top" wrapText="1"/>
    </xf>
    <xf numFmtId="0" fontId="11" fillId="0" borderId="4" xfId="0" applyFont="1" applyFill="1" applyBorder="1" applyAlignment="1">
      <alignment horizontal="left" vertical="center"/>
    </xf>
    <xf numFmtId="0" fontId="10" fillId="0" borderId="42" xfId="0" applyFont="1" applyFill="1" applyBorder="1" applyAlignment="1">
      <alignment horizontal="center" vertical="center" textRotation="90" wrapText="1"/>
    </xf>
    <xf numFmtId="0" fontId="10" fillId="0" borderId="29" xfId="0" applyFont="1" applyFill="1" applyBorder="1" applyAlignment="1">
      <alignment horizontal="center" vertical="center" textRotation="90" wrapText="1"/>
    </xf>
    <xf numFmtId="0" fontId="0" fillId="0" borderId="29" xfId="0"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39" fillId="0" borderId="36" xfId="0" applyFont="1" applyFill="1" applyBorder="1" applyAlignment="1">
      <alignment vertical="top" wrapText="1"/>
    </xf>
    <xf numFmtId="0" fontId="12" fillId="0" borderId="0" xfId="0" applyFont="1" applyFill="1" applyBorder="1" applyAlignment="1">
      <alignment wrapText="1"/>
    </xf>
    <xf numFmtId="0" fontId="40" fillId="0" borderId="38" xfId="0" applyFont="1" applyFill="1" applyBorder="1" applyAlignment="1">
      <alignment horizontal="center" vertical="top" wrapText="1"/>
    </xf>
    <xf numFmtId="0" fontId="40" fillId="0" borderId="32" xfId="0" applyFont="1" applyFill="1" applyBorder="1" applyAlignment="1">
      <alignment horizontal="center" vertical="top" wrapText="1"/>
    </xf>
    <xf numFmtId="0" fontId="40" fillId="0" borderId="19" xfId="0" applyFont="1" applyFill="1" applyBorder="1" applyAlignment="1">
      <alignment horizontal="center" vertical="top" wrapText="1"/>
    </xf>
    <xf numFmtId="0" fontId="30" fillId="0" borderId="19" xfId="0" applyFont="1" applyFill="1" applyBorder="1"/>
    <xf numFmtId="0" fontId="11" fillId="0" borderId="0" xfId="0" applyFont="1" applyFill="1" applyBorder="1" applyAlignment="1">
      <alignment horizontal="center" vertical="center"/>
    </xf>
  </cellXfs>
  <cellStyles count="2">
    <cellStyle name="Гиперссылка" xfId="1" builtinId="8"/>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95"/>
  <sheetViews>
    <sheetView tabSelected="1" topLeftCell="A79" workbookViewId="0">
      <selection activeCell="E94" sqref="E94"/>
    </sheetView>
  </sheetViews>
  <sheetFormatPr defaultRowHeight="15"/>
  <cols>
    <col min="1" max="1" width="5.42578125" customWidth="1"/>
    <col min="2" max="2" width="51.5703125" customWidth="1"/>
    <col min="3" max="3" width="24.28515625" customWidth="1"/>
    <col min="4" max="4" width="7" customWidth="1"/>
    <col min="5" max="5" width="29.28515625" customWidth="1"/>
    <col min="6" max="6" width="38.7109375" customWidth="1"/>
    <col min="7" max="7" width="10.140625" style="101" hidden="1" customWidth="1"/>
    <col min="8" max="8" width="13.5703125" style="101" hidden="1" customWidth="1"/>
  </cols>
  <sheetData>
    <row r="1" spans="1:14" s="1" customFormat="1">
      <c r="F1" s="2" t="s">
        <v>56</v>
      </c>
      <c r="G1" s="75"/>
      <c r="H1" s="76"/>
    </row>
    <row r="2" spans="1:14" s="1" customFormat="1">
      <c r="F2" s="2" t="s">
        <v>57</v>
      </c>
      <c r="G2" s="75"/>
      <c r="H2" s="76"/>
    </row>
    <row r="3" spans="1:14" s="1" customFormat="1">
      <c r="F3" s="2" t="s">
        <v>58</v>
      </c>
      <c r="G3" s="75"/>
      <c r="H3" s="76"/>
    </row>
    <row r="4" spans="1:14" s="1" customFormat="1">
      <c r="F4" s="2"/>
      <c r="G4" s="75"/>
      <c r="H4" s="76"/>
    </row>
    <row r="5" spans="1:14" s="1" customFormat="1" ht="15.75">
      <c r="A5" s="155" t="s">
        <v>208</v>
      </c>
      <c r="B5" s="155"/>
      <c r="C5" s="155"/>
      <c r="D5" s="155"/>
      <c r="E5" s="155"/>
      <c r="F5" s="155"/>
      <c r="G5" s="154" t="s">
        <v>59</v>
      </c>
      <c r="H5" s="77">
        <v>12</v>
      </c>
    </row>
    <row r="6" spans="1:14" s="1" customFormat="1" ht="15.75">
      <c r="A6" s="155"/>
      <c r="B6" s="155"/>
      <c r="C6" s="155"/>
      <c r="D6" s="155"/>
      <c r="E6" s="155"/>
      <c r="F6" s="155"/>
      <c r="G6" s="154" t="s">
        <v>60</v>
      </c>
      <c r="H6" s="77">
        <v>2582643.2999999998</v>
      </c>
    </row>
    <row r="7" spans="1:14" s="1" customFormat="1" ht="323.25" customHeight="1">
      <c r="A7" s="151" t="s">
        <v>207</v>
      </c>
      <c r="B7" s="152"/>
      <c r="C7" s="152"/>
      <c r="D7" s="152"/>
      <c r="E7" s="152"/>
      <c r="F7" s="153"/>
      <c r="G7" s="150"/>
      <c r="H7" s="150"/>
      <c r="I7" s="150"/>
      <c r="J7" s="150"/>
      <c r="K7" s="150"/>
      <c r="L7" s="150"/>
      <c r="M7" s="150"/>
      <c r="N7" s="150"/>
    </row>
    <row r="8" spans="1:14" s="1" customFormat="1" ht="16.5" thickBot="1">
      <c r="A8" s="3"/>
      <c r="G8" s="75"/>
      <c r="H8" s="76"/>
    </row>
    <row r="9" spans="1:14" s="8" customFormat="1" ht="39" thickBot="1">
      <c r="A9" s="4" t="s">
        <v>61</v>
      </c>
      <c r="B9" s="4" t="s">
        <v>62</v>
      </c>
      <c r="C9" s="142" t="s">
        <v>63</v>
      </c>
      <c r="D9" s="143"/>
      <c r="E9" s="5" t="s">
        <v>64</v>
      </c>
      <c r="F9" s="6" t="s">
        <v>65</v>
      </c>
      <c r="G9" s="78" t="s">
        <v>66</v>
      </c>
      <c r="H9" s="79" t="s">
        <v>67</v>
      </c>
      <c r="I9" s="7"/>
      <c r="J9" s="7"/>
      <c r="K9" s="7"/>
    </row>
    <row r="10" spans="1:14" s="11" customFormat="1" ht="16.5" thickBot="1">
      <c r="A10" s="9"/>
      <c r="B10" s="144" t="s">
        <v>68</v>
      </c>
      <c r="C10" s="116"/>
      <c r="D10" s="116"/>
      <c r="E10" s="116"/>
      <c r="F10" s="117"/>
      <c r="G10" s="80"/>
      <c r="H10" s="81"/>
      <c r="I10" s="10"/>
      <c r="J10" s="10"/>
      <c r="K10" s="10"/>
    </row>
    <row r="11" spans="1:14" s="8" customFormat="1" ht="38.25">
      <c r="A11" s="12" t="s">
        <v>69</v>
      </c>
      <c r="B11" s="13" t="s">
        <v>70</v>
      </c>
      <c r="C11" s="14" t="s">
        <v>71</v>
      </c>
      <c r="D11" s="145" t="s">
        <v>72</v>
      </c>
      <c r="E11" s="15">
        <f>SUM(E12:E13)</f>
        <v>68111781.078599915</v>
      </c>
      <c r="F11" s="16">
        <f>SUM(F12:F13)</f>
        <v>2.1977412663026259</v>
      </c>
      <c r="G11" s="82"/>
      <c r="H11" s="83">
        <f>SUM(H12:H13)</f>
        <v>87404936.669999897</v>
      </c>
    </row>
    <row r="12" spans="1:14" s="22" customFormat="1" ht="12" hidden="1">
      <c r="A12" s="17" t="s">
        <v>73</v>
      </c>
      <c r="B12" s="18" t="s">
        <v>74</v>
      </c>
      <c r="C12" s="19"/>
      <c r="D12" s="146"/>
      <c r="E12" s="20">
        <f>H12*G12/100</f>
        <v>63569310.663599908</v>
      </c>
      <c r="F12" s="21">
        <f>E12/H6/H5</f>
        <v>2.0511708122062355</v>
      </c>
      <c r="G12" s="84">
        <v>83</v>
      </c>
      <c r="H12" s="85">
        <f>76589530.9199999</f>
        <v>76589530.919999897</v>
      </c>
    </row>
    <row r="13" spans="1:14" s="22" customFormat="1" ht="12" hidden="1">
      <c r="A13" s="17" t="s">
        <v>75</v>
      </c>
      <c r="B13" s="18" t="s">
        <v>76</v>
      </c>
      <c r="C13" s="19"/>
      <c r="D13" s="146"/>
      <c r="E13" s="20">
        <f>H13*G13/100</f>
        <v>4542470.415</v>
      </c>
      <c r="F13" s="21">
        <f>E13/H6/H5</f>
        <v>0.14657045409639033</v>
      </c>
      <c r="G13" s="84">
        <v>42</v>
      </c>
      <c r="H13" s="85">
        <f>10815405.75</f>
        <v>10815405.75</v>
      </c>
    </row>
    <row r="14" spans="1:14" s="1" customFormat="1" ht="25.5">
      <c r="A14" s="23" t="s">
        <v>77</v>
      </c>
      <c r="B14" s="24" t="s">
        <v>78</v>
      </c>
      <c r="C14" s="25" t="s">
        <v>79</v>
      </c>
      <c r="D14" s="147"/>
      <c r="E14" s="26">
        <f>SUM(E15:E16)</f>
        <v>61194433.019999921</v>
      </c>
      <c r="F14" s="27">
        <f>SUM(F15:F16)</f>
        <v>1.9745413875001607</v>
      </c>
      <c r="G14" s="82"/>
      <c r="H14" s="86">
        <f>SUM(H15:H16)</f>
        <v>81900744.149999902</v>
      </c>
    </row>
    <row r="15" spans="1:14" s="29" customFormat="1" ht="12" hidden="1">
      <c r="A15" s="17" t="s">
        <v>80</v>
      </c>
      <c r="B15" s="18" t="s">
        <v>74</v>
      </c>
      <c r="C15" s="28"/>
      <c r="D15" s="147"/>
      <c r="E15" s="20">
        <f>H15*G15/100</f>
        <v>56868270.719999924</v>
      </c>
      <c r="F15" s="21">
        <f>E15/H6/H5</f>
        <v>1.834950478836932</v>
      </c>
      <c r="G15" s="84">
        <v>80</v>
      </c>
      <c r="H15" s="87">
        <f>71085338.3999999</f>
        <v>71085338.399999902</v>
      </c>
    </row>
    <row r="16" spans="1:14" s="29" customFormat="1" ht="12" hidden="1">
      <c r="A16" s="17" t="s">
        <v>81</v>
      </c>
      <c r="B16" s="18" t="s">
        <v>76</v>
      </c>
      <c r="C16" s="28"/>
      <c r="D16" s="147"/>
      <c r="E16" s="20">
        <f>H16*G16/100</f>
        <v>4326162.3</v>
      </c>
      <c r="F16" s="21">
        <f>E16/H6/H5</f>
        <v>0.13959090866322887</v>
      </c>
      <c r="G16" s="84">
        <v>40</v>
      </c>
      <c r="H16" s="87">
        <f>10815405.75</f>
        <v>10815405.75</v>
      </c>
    </row>
    <row r="17" spans="1:8" s="1" customFormat="1" ht="25.5">
      <c r="A17" s="23" t="s">
        <v>82</v>
      </c>
      <c r="B17" s="24" t="s">
        <v>83</v>
      </c>
      <c r="C17" s="25" t="s">
        <v>84</v>
      </c>
      <c r="D17" s="147"/>
      <c r="E17" s="26">
        <f>SUM(E18:E19)</f>
        <v>15298608.25499998</v>
      </c>
      <c r="F17" s="30">
        <f>SUM(F18:F19)</f>
        <v>0.49363534687504018</v>
      </c>
      <c r="G17" s="82"/>
      <c r="H17" s="86">
        <f>SUM(H18:H19)</f>
        <v>81900744.149999902</v>
      </c>
    </row>
    <row r="18" spans="1:8" s="29" customFormat="1" ht="12" hidden="1">
      <c r="A18" s="17" t="s">
        <v>85</v>
      </c>
      <c r="B18" s="18" t="s">
        <v>74</v>
      </c>
      <c r="C18" s="28"/>
      <c r="D18" s="147"/>
      <c r="E18" s="20">
        <f>H18*G18/100</f>
        <v>14217067.679999981</v>
      </c>
      <c r="F18" s="21">
        <f>E18/H6/H5</f>
        <v>0.45873761970923299</v>
      </c>
      <c r="G18" s="84">
        <v>20</v>
      </c>
      <c r="H18" s="87">
        <f>71085338.3999999</f>
        <v>71085338.399999902</v>
      </c>
    </row>
    <row r="19" spans="1:8" s="29" customFormat="1" ht="12" hidden="1">
      <c r="A19" s="17" t="s">
        <v>86</v>
      </c>
      <c r="B19" s="18" t="s">
        <v>76</v>
      </c>
      <c r="C19" s="28"/>
      <c r="D19" s="147"/>
      <c r="E19" s="20">
        <f>H19*G19/100</f>
        <v>1081540.575</v>
      </c>
      <c r="F19" s="21">
        <f>E19/H6/H5</f>
        <v>3.4897727165807219E-2</v>
      </c>
      <c r="G19" s="84">
        <v>10</v>
      </c>
      <c r="H19" s="87">
        <f>10815405.75</f>
        <v>10815405.75</v>
      </c>
    </row>
    <row r="20" spans="1:8" s="1" customFormat="1" ht="38.25">
      <c r="A20" s="23" t="s">
        <v>87</v>
      </c>
      <c r="B20" s="24" t="s">
        <v>88</v>
      </c>
      <c r="C20" s="25" t="s">
        <v>89</v>
      </c>
      <c r="D20" s="147"/>
      <c r="E20" s="26">
        <f>SUM(E21:E22)</f>
        <v>1639944.6758999978</v>
      </c>
      <c r="F20" s="30">
        <f>SUM(F21:F22)</f>
        <v>5.2915575420345445E-2</v>
      </c>
      <c r="G20" s="82"/>
      <c r="H20" s="86">
        <f>SUM(H21:H22)</f>
        <v>87404936.669999897</v>
      </c>
    </row>
    <row r="21" spans="1:8" s="29" customFormat="1" ht="12" hidden="1">
      <c r="A21" s="17" t="s">
        <v>90</v>
      </c>
      <c r="B21" s="18" t="s">
        <v>74</v>
      </c>
      <c r="C21" s="28"/>
      <c r="D21" s="147"/>
      <c r="E21" s="20">
        <f>H21*G21/100</f>
        <v>1531790.6183999979</v>
      </c>
      <c r="F21" s="31">
        <f>E21/H6/H5</f>
        <v>4.9425802703764725E-2</v>
      </c>
      <c r="G21" s="84">
        <v>2</v>
      </c>
      <c r="H21" s="87">
        <f>76589530.9199999</f>
        <v>76589530.919999897</v>
      </c>
    </row>
    <row r="22" spans="1:8" s="29" customFormat="1" ht="12" hidden="1">
      <c r="A22" s="17" t="s">
        <v>91</v>
      </c>
      <c r="B22" s="18" t="s">
        <v>76</v>
      </c>
      <c r="C22" s="28"/>
      <c r="D22" s="147"/>
      <c r="E22" s="20">
        <f>H22*G22/100</f>
        <v>108154.0575</v>
      </c>
      <c r="F22" s="31">
        <f>E22/H6/H5</f>
        <v>3.4897727165807218E-3</v>
      </c>
      <c r="G22" s="84">
        <v>1</v>
      </c>
      <c r="H22" s="87">
        <f>10815405.75</f>
        <v>10815405.75</v>
      </c>
    </row>
    <row r="23" spans="1:8" s="1" customFormat="1" ht="38.25">
      <c r="A23" s="23" t="s">
        <v>92</v>
      </c>
      <c r="B23" s="13" t="s">
        <v>93</v>
      </c>
      <c r="C23" s="25" t="s">
        <v>89</v>
      </c>
      <c r="D23" s="147"/>
      <c r="E23" s="26">
        <f>SUM(E24:E25)</f>
        <v>4153938.7184999948</v>
      </c>
      <c r="F23" s="30">
        <f>SUM(F24:F25)</f>
        <v>0.13403382490915397</v>
      </c>
      <c r="G23" s="82"/>
      <c r="H23" s="86">
        <f>SUM(H24:H25)</f>
        <v>87404936.669999897</v>
      </c>
    </row>
    <row r="24" spans="1:8" s="29" customFormat="1" ht="12" hidden="1">
      <c r="A24" s="17" t="s">
        <v>94</v>
      </c>
      <c r="B24" s="18" t="s">
        <v>74</v>
      </c>
      <c r="C24" s="28"/>
      <c r="D24" s="147"/>
      <c r="E24" s="20">
        <f>H24*G24/100</f>
        <v>3829476.545999995</v>
      </c>
      <c r="F24" s="31">
        <f>E24/H6/H5</f>
        <v>0.12356450675941182</v>
      </c>
      <c r="G24" s="84">
        <v>5</v>
      </c>
      <c r="H24" s="87">
        <f>76589530.9199999</f>
        <v>76589530.919999897</v>
      </c>
    </row>
    <row r="25" spans="1:8" s="29" customFormat="1" ht="12" hidden="1">
      <c r="A25" s="17" t="s">
        <v>95</v>
      </c>
      <c r="B25" s="18" t="s">
        <v>76</v>
      </c>
      <c r="C25" s="28"/>
      <c r="D25" s="147"/>
      <c r="E25" s="20">
        <f>H25*G25/100</f>
        <v>324462.17249999999</v>
      </c>
      <c r="F25" s="31">
        <f>E25/H6/H5</f>
        <v>1.0469318149742167E-2</v>
      </c>
      <c r="G25" s="84">
        <v>3</v>
      </c>
      <c r="H25" s="87">
        <f>10815405.75</f>
        <v>10815405.75</v>
      </c>
    </row>
    <row r="26" spans="1:8" s="1" customFormat="1" ht="25.5">
      <c r="A26" s="32" t="s">
        <v>96</v>
      </c>
      <c r="B26" s="24" t="s">
        <v>97</v>
      </c>
      <c r="C26" s="25" t="s">
        <v>89</v>
      </c>
      <c r="D26" s="148"/>
      <c r="E26" s="26">
        <f>SUM(E27:E28)</f>
        <v>8091569.3219999894</v>
      </c>
      <c r="F26" s="30">
        <f>SUM(F27:F28)</f>
        <v>0.26108810438514651</v>
      </c>
      <c r="G26" s="82"/>
      <c r="H26" s="86">
        <f>SUM(H27:H28)</f>
        <v>87404936.669999897</v>
      </c>
    </row>
    <row r="27" spans="1:8" s="29" customFormat="1" ht="12" hidden="1">
      <c r="A27" s="17" t="s">
        <v>98</v>
      </c>
      <c r="B27" s="18" t="s">
        <v>74</v>
      </c>
      <c r="C27" s="28"/>
      <c r="D27" s="33"/>
      <c r="E27" s="20">
        <f>H27*G27/100</f>
        <v>7658953.0919999899</v>
      </c>
      <c r="F27" s="31">
        <f>E27/H6/H5</f>
        <v>0.24712901351882363</v>
      </c>
      <c r="G27" s="84">
        <v>10</v>
      </c>
      <c r="H27" s="87">
        <f>76589530.9199999</f>
        <v>76589530.919999897</v>
      </c>
    </row>
    <row r="28" spans="1:8" s="29" customFormat="1" ht="12" hidden="1">
      <c r="A28" s="17" t="s">
        <v>99</v>
      </c>
      <c r="B28" s="18" t="s">
        <v>76</v>
      </c>
      <c r="C28" s="28"/>
      <c r="D28" s="33"/>
      <c r="E28" s="20">
        <f>H28*G28/100</f>
        <v>432616.23</v>
      </c>
      <c r="F28" s="31">
        <f>E28/H6/H5</f>
        <v>1.3959090866322887E-2</v>
      </c>
      <c r="G28" s="84">
        <v>4</v>
      </c>
      <c r="H28" s="87">
        <f>10815405.75</f>
        <v>10815405.75</v>
      </c>
    </row>
    <row r="29" spans="1:8" s="37" customFormat="1" ht="16.5" thickBot="1">
      <c r="A29" s="34"/>
      <c r="B29" s="128" t="s">
        <v>100</v>
      </c>
      <c r="C29" s="149"/>
      <c r="D29" s="130"/>
      <c r="E29" s="35">
        <f>SUM(E11,E14,E17,E20,E23,E26)</f>
        <v>158490275.06999981</v>
      </c>
      <c r="F29" s="36">
        <f>SUM(F11,F14,F17,F20,F23,F26)</f>
        <v>5.1139555053924735</v>
      </c>
      <c r="G29" s="88"/>
      <c r="H29" s="89"/>
    </row>
    <row r="30" spans="1:8" s="11" customFormat="1" ht="16.5" thickBot="1">
      <c r="A30" s="38"/>
      <c r="B30" s="144" t="s">
        <v>101</v>
      </c>
      <c r="C30" s="116"/>
      <c r="D30" s="116"/>
      <c r="E30" s="116"/>
      <c r="F30" s="117"/>
      <c r="G30" s="90"/>
      <c r="H30" s="91"/>
    </row>
    <row r="31" spans="1:8" s="1" customFormat="1" ht="25.5">
      <c r="A31" s="39" t="s">
        <v>102</v>
      </c>
      <c r="B31" s="40" t="s">
        <v>103</v>
      </c>
      <c r="C31" s="118" t="s">
        <v>104</v>
      </c>
      <c r="D31" s="119"/>
      <c r="E31" s="41">
        <f>H31*G31/100</f>
        <v>0</v>
      </c>
      <c r="F31" s="42">
        <f>E31/H6/H5</f>
        <v>0</v>
      </c>
      <c r="G31" s="82">
        <v>100</v>
      </c>
      <c r="H31" s="86">
        <f>0</f>
        <v>0</v>
      </c>
    </row>
    <row r="32" spans="1:8" s="1" customFormat="1" ht="25.5">
      <c r="A32" s="32" t="s">
        <v>105</v>
      </c>
      <c r="B32" s="43" t="s">
        <v>106</v>
      </c>
      <c r="C32" s="113" t="s">
        <v>107</v>
      </c>
      <c r="D32" s="114"/>
      <c r="E32" s="44">
        <f>H32*G32/100</f>
        <v>0</v>
      </c>
      <c r="F32" s="30">
        <f>E32/H6/H5</f>
        <v>0</v>
      </c>
      <c r="G32" s="82">
        <v>100</v>
      </c>
      <c r="H32" s="86">
        <f>0</f>
        <v>0</v>
      </c>
    </row>
    <row r="33" spans="1:8" s="48" customFormat="1" ht="15.75" thickBot="1">
      <c r="A33" s="45"/>
      <c r="B33" s="128" t="s">
        <v>108</v>
      </c>
      <c r="C33" s="129"/>
      <c r="D33" s="130"/>
      <c r="E33" s="46">
        <f>SUM(E31:E32)</f>
        <v>0</v>
      </c>
      <c r="F33" s="47">
        <f>SUM(F31:F32)</f>
        <v>0</v>
      </c>
      <c r="G33" s="82"/>
      <c r="H33" s="89"/>
    </row>
    <row r="34" spans="1:8" s="1" customFormat="1" ht="15.75" thickBot="1">
      <c r="A34" s="49"/>
      <c r="B34" s="115" t="s">
        <v>109</v>
      </c>
      <c r="C34" s="116"/>
      <c r="D34" s="116"/>
      <c r="E34" s="116"/>
      <c r="F34" s="117"/>
      <c r="G34" s="92"/>
      <c r="H34" s="86"/>
    </row>
    <row r="35" spans="1:8" s="1" customFormat="1" ht="25.5">
      <c r="A35" s="50" t="s">
        <v>110</v>
      </c>
      <c r="B35" s="13" t="s">
        <v>111</v>
      </c>
      <c r="C35" s="118" t="s">
        <v>112</v>
      </c>
      <c r="D35" s="136"/>
      <c r="E35" s="26">
        <f>SUM(E36:E37)</f>
        <v>8650189.0603599865</v>
      </c>
      <c r="F35" s="30">
        <f>SUM(F36:F37)</f>
        <v>0.2791129105453054</v>
      </c>
      <c r="G35" s="93"/>
      <c r="H35" s="86">
        <f>SUM(H36:H37)</f>
        <v>196592859.95999992</v>
      </c>
    </row>
    <row r="36" spans="1:8" s="1" customFormat="1" hidden="1">
      <c r="A36" s="51" t="s">
        <v>113</v>
      </c>
      <c r="B36" s="52" t="s">
        <v>114</v>
      </c>
      <c r="C36" s="134"/>
      <c r="D36" s="135"/>
      <c r="E36" s="20">
        <f>H36*G36/100</f>
        <v>2040485.8472599997</v>
      </c>
      <c r="F36" s="31">
        <f>E36/H6/H5</f>
        <v>6.5839710529002074E-2</v>
      </c>
      <c r="G36" s="94">
        <v>1.4</v>
      </c>
      <c r="H36" s="95">
        <f>145748989.09</f>
        <v>145748989.09</v>
      </c>
    </row>
    <row r="37" spans="1:8" s="1" customFormat="1" hidden="1">
      <c r="A37" s="51" t="s">
        <v>115</v>
      </c>
      <c r="B37" s="52" t="s">
        <v>116</v>
      </c>
      <c r="C37" s="134"/>
      <c r="D37" s="135"/>
      <c r="E37" s="20">
        <f>H37*G37/100</f>
        <v>6609703.2130999872</v>
      </c>
      <c r="F37" s="31">
        <f>E37/H6/H5</f>
        <v>0.21327320001630332</v>
      </c>
      <c r="G37" s="94">
        <v>13</v>
      </c>
      <c r="H37" s="95">
        <f>50843870.8699999</f>
        <v>50843870.8699999</v>
      </c>
    </row>
    <row r="38" spans="1:8" s="1" customFormat="1" ht="38.25">
      <c r="A38" s="53" t="s">
        <v>117</v>
      </c>
      <c r="B38" s="13" t="s">
        <v>118</v>
      </c>
      <c r="C38" s="113" t="s">
        <v>119</v>
      </c>
      <c r="D38" s="132"/>
      <c r="E38" s="26">
        <f>SUM(E39:E40)</f>
        <v>11639726.089819988</v>
      </c>
      <c r="F38" s="30">
        <f>SUM(F39:F40)</f>
        <v>0.37557535496739552</v>
      </c>
      <c r="G38" s="96"/>
      <c r="H38" s="86">
        <f>SUM(H39:H40)</f>
        <v>196592859.95999992</v>
      </c>
    </row>
    <row r="39" spans="1:8" s="1" customFormat="1" hidden="1">
      <c r="A39" s="51" t="s">
        <v>120</v>
      </c>
      <c r="B39" s="52" t="s">
        <v>114</v>
      </c>
      <c r="C39" s="134"/>
      <c r="D39" s="135"/>
      <c r="E39" s="20">
        <f>H39*G39/100</f>
        <v>5538461.5854199994</v>
      </c>
      <c r="F39" s="31">
        <f>E39/H6/H5</f>
        <v>0.17870778572157706</v>
      </c>
      <c r="G39" s="94">
        <v>3.8</v>
      </c>
      <c r="H39" s="95">
        <f>145748989.09</f>
        <v>145748989.09</v>
      </c>
    </row>
    <row r="40" spans="1:8" s="1" customFormat="1" hidden="1">
      <c r="A40" s="51" t="s">
        <v>121</v>
      </c>
      <c r="B40" s="52" t="s">
        <v>116</v>
      </c>
      <c r="C40" s="134"/>
      <c r="D40" s="135"/>
      <c r="E40" s="20">
        <f>H40*G40/100</f>
        <v>6101264.5043999888</v>
      </c>
      <c r="F40" s="31">
        <f>E40/H6/H5</f>
        <v>0.19686756924581847</v>
      </c>
      <c r="G40" s="94">
        <v>12</v>
      </c>
      <c r="H40" s="95">
        <f>50843870.8699999</f>
        <v>50843870.8699999</v>
      </c>
    </row>
    <row r="41" spans="1:8" s="1" customFormat="1" ht="48.75" customHeight="1">
      <c r="A41" s="54" t="s">
        <v>122</v>
      </c>
      <c r="B41" s="55" t="s">
        <v>123</v>
      </c>
      <c r="C41" s="113" t="s">
        <v>124</v>
      </c>
      <c r="D41" s="132"/>
      <c r="E41" s="26">
        <f>SUM(E42:E43)</f>
        <v>12073607.550859988</v>
      </c>
      <c r="F41" s="30">
        <f>SUM(F42:F43)</f>
        <v>0.38957527064293607</v>
      </c>
      <c r="G41" s="82"/>
      <c r="H41" s="86">
        <f>SUM(H42:H43)</f>
        <v>196592859.95999992</v>
      </c>
    </row>
    <row r="42" spans="1:8" s="1" customFormat="1" hidden="1">
      <c r="A42" s="51" t="s">
        <v>125</v>
      </c>
      <c r="B42" s="52" t="s">
        <v>114</v>
      </c>
      <c r="C42" s="134"/>
      <c r="D42" s="135"/>
      <c r="E42" s="20">
        <f>H42*G42/100</f>
        <v>4955465.6290600002</v>
      </c>
      <c r="F42" s="31">
        <f>E42/H6/H5</f>
        <v>0.1598964398561479</v>
      </c>
      <c r="G42" s="94">
        <v>3.4</v>
      </c>
      <c r="H42" s="95">
        <f>145748989.09</f>
        <v>145748989.09</v>
      </c>
    </row>
    <row r="43" spans="1:8" s="1" customFormat="1" hidden="1">
      <c r="A43" s="51" t="s">
        <v>126</v>
      </c>
      <c r="B43" s="52" t="s">
        <v>116</v>
      </c>
      <c r="C43" s="134"/>
      <c r="D43" s="135"/>
      <c r="E43" s="20">
        <f>H43*G43/100</f>
        <v>7118141.9217999866</v>
      </c>
      <c r="F43" s="31">
        <f>E43/H6/H5</f>
        <v>0.22967883078678819</v>
      </c>
      <c r="G43" s="97">
        <v>14</v>
      </c>
      <c r="H43" s="95">
        <f>50843870.8699999</f>
        <v>50843870.8699999</v>
      </c>
    </row>
    <row r="44" spans="1:8" s="1" customFormat="1" ht="114.75">
      <c r="A44" s="32" t="s">
        <v>127</v>
      </c>
      <c r="B44" s="24" t="s">
        <v>128</v>
      </c>
      <c r="C44" s="137" t="s">
        <v>129</v>
      </c>
      <c r="D44" s="138"/>
      <c r="E44" s="26">
        <f>SUM(E45:E46)</f>
        <v>47846570.606879979</v>
      </c>
      <c r="F44" s="30">
        <f>SUM(F45:F46)</f>
        <v>1.5438501388248229</v>
      </c>
      <c r="G44" s="98"/>
      <c r="H44" s="86">
        <f>SUM(H45:H46)</f>
        <v>196592859.95999992</v>
      </c>
    </row>
    <row r="45" spans="1:8" s="1" customFormat="1" hidden="1">
      <c r="A45" s="51" t="s">
        <v>130</v>
      </c>
      <c r="B45" s="52" t="s">
        <v>114</v>
      </c>
      <c r="C45" s="134"/>
      <c r="D45" s="135"/>
      <c r="E45" s="20">
        <f>H45*G45/100</f>
        <v>38186235.141580001</v>
      </c>
      <c r="F45" s="31">
        <f>E45/H6/H5</f>
        <v>1.2321431541856105</v>
      </c>
      <c r="G45" s="94">
        <v>26.2</v>
      </c>
      <c r="H45" s="95">
        <f>145748989.09</f>
        <v>145748989.09</v>
      </c>
    </row>
    <row r="46" spans="1:8" s="1" customFormat="1" hidden="1">
      <c r="A46" s="51" t="s">
        <v>131</v>
      </c>
      <c r="B46" s="52" t="s">
        <v>116</v>
      </c>
      <c r="C46" s="134"/>
      <c r="D46" s="135"/>
      <c r="E46" s="20">
        <f>H46*G46/100</f>
        <v>9660335.4652999807</v>
      </c>
      <c r="F46" s="31">
        <f>E46/H6/H5</f>
        <v>0.31170698463921248</v>
      </c>
      <c r="G46" s="94">
        <v>19</v>
      </c>
      <c r="H46" s="95">
        <f>50843870.8699999</f>
        <v>50843870.8699999</v>
      </c>
    </row>
    <row r="47" spans="1:8" s="1" customFormat="1" ht="36" customHeight="1">
      <c r="A47" s="32" t="s">
        <v>132</v>
      </c>
      <c r="B47" s="24" t="s">
        <v>133</v>
      </c>
      <c r="C47" s="139" t="s">
        <v>129</v>
      </c>
      <c r="D47" s="140"/>
      <c r="E47" s="26">
        <f>SUM(E48:E49)</f>
        <v>11483880.582039982</v>
      </c>
      <c r="F47" s="30">
        <f>SUM(F48:F49)</f>
        <v>0.3705467373304443</v>
      </c>
      <c r="G47" s="93"/>
      <c r="H47" s="86">
        <f>SUM(H48:H49)</f>
        <v>196592859.95999992</v>
      </c>
    </row>
    <row r="48" spans="1:8" s="1" customFormat="1" hidden="1">
      <c r="A48" s="51" t="s">
        <v>134</v>
      </c>
      <c r="B48" s="52" t="s">
        <v>114</v>
      </c>
      <c r="C48" s="134"/>
      <c r="D48" s="141"/>
      <c r="E48" s="20">
        <f>H48*G48/100</f>
        <v>2331983.8254400003</v>
      </c>
      <c r="F48" s="31">
        <f>E48/H6/H5</f>
        <v>7.5245383461716678E-2</v>
      </c>
      <c r="G48" s="94">
        <v>1.6</v>
      </c>
      <c r="H48" s="95">
        <f>145748989.09</f>
        <v>145748989.09</v>
      </c>
    </row>
    <row r="49" spans="1:8" s="1" customFormat="1" hidden="1">
      <c r="A49" s="51" t="s">
        <v>135</v>
      </c>
      <c r="B49" s="52" t="s">
        <v>116</v>
      </c>
      <c r="C49" s="134"/>
      <c r="D49" s="141"/>
      <c r="E49" s="20">
        <f>H49*G49/100</f>
        <v>9151896.7565999813</v>
      </c>
      <c r="F49" s="31">
        <f>E49/H6/H5</f>
        <v>0.29530135386872763</v>
      </c>
      <c r="G49" s="94">
        <v>18</v>
      </c>
      <c r="H49" s="95">
        <f>50843870.8699999</f>
        <v>50843870.8699999</v>
      </c>
    </row>
    <row r="50" spans="1:8" s="48" customFormat="1" ht="15.75" thickBot="1">
      <c r="A50" s="56"/>
      <c r="B50" s="128" t="s">
        <v>136</v>
      </c>
      <c r="C50" s="129"/>
      <c r="D50" s="130"/>
      <c r="E50" s="57">
        <f>SUM(E35,E38,E41,E44,E47)</f>
        <v>91693973.889959931</v>
      </c>
      <c r="F50" s="58">
        <f>SUM(F35,F38,F41,F44,F47)</f>
        <v>2.9586604123109042</v>
      </c>
      <c r="G50" s="82"/>
      <c r="H50" s="89"/>
    </row>
    <row r="51" spans="1:8" s="11" customFormat="1" ht="15.75" thickBot="1">
      <c r="A51" s="59"/>
      <c r="B51" s="115" t="s">
        <v>137</v>
      </c>
      <c r="C51" s="116"/>
      <c r="D51" s="116"/>
      <c r="E51" s="116"/>
      <c r="F51" s="117"/>
      <c r="G51" s="90"/>
      <c r="H51" s="91"/>
    </row>
    <row r="52" spans="1:8" s="1" customFormat="1" ht="63.75">
      <c r="A52" s="53" t="s">
        <v>138</v>
      </c>
      <c r="B52" s="13" t="s">
        <v>139</v>
      </c>
      <c r="C52" s="118"/>
      <c r="D52" s="136"/>
      <c r="E52" s="26">
        <f>SUM(E53:E54)</f>
        <v>70745989.425159991</v>
      </c>
      <c r="F52" s="30">
        <f>SUM(F53:F54)</f>
        <v>2.2827384326605742</v>
      </c>
      <c r="G52" s="82"/>
      <c r="H52" s="86">
        <f>SUM(H53:H54)</f>
        <v>196592859.95999992</v>
      </c>
    </row>
    <row r="53" spans="1:8" s="1" customFormat="1" hidden="1">
      <c r="A53" s="51" t="s">
        <v>140</v>
      </c>
      <c r="B53" s="52" t="s">
        <v>114</v>
      </c>
      <c r="C53" s="134"/>
      <c r="D53" s="135"/>
      <c r="E53" s="20">
        <f>H53*G53/100</f>
        <v>66170041.046860002</v>
      </c>
      <c r="F53" s="31">
        <f>E53/H6/H5</f>
        <v>2.1350877557262105</v>
      </c>
      <c r="G53" s="94">
        <v>45.4</v>
      </c>
      <c r="H53" s="95">
        <f>145748989.09</f>
        <v>145748989.09</v>
      </c>
    </row>
    <row r="54" spans="1:8" s="1" customFormat="1" hidden="1">
      <c r="A54" s="51" t="s">
        <v>141</v>
      </c>
      <c r="B54" s="52" t="s">
        <v>116</v>
      </c>
      <c r="C54" s="134"/>
      <c r="D54" s="135"/>
      <c r="E54" s="20">
        <f>H54*G54/100</f>
        <v>4575948.3782999907</v>
      </c>
      <c r="F54" s="31">
        <f>E54/H6/H5</f>
        <v>0.14765067693436382</v>
      </c>
      <c r="G54" s="94">
        <v>9</v>
      </c>
      <c r="H54" s="95">
        <f>50843870.8699999</f>
        <v>50843870.8699999</v>
      </c>
    </row>
    <row r="55" spans="1:8" s="1" customFormat="1">
      <c r="A55" s="60" t="s">
        <v>142</v>
      </c>
      <c r="B55" s="24" t="s">
        <v>143</v>
      </c>
      <c r="C55" s="113" t="s">
        <v>107</v>
      </c>
      <c r="D55" s="114"/>
      <c r="E55" s="26">
        <f>SUM(E56:E57)</f>
        <v>18642408.578599993</v>
      </c>
      <c r="F55" s="30">
        <f>SUM(F56:F57)</f>
        <v>0.60152869279960819</v>
      </c>
      <c r="G55" s="82"/>
      <c r="H55" s="86">
        <f>SUM(H56:H57)</f>
        <v>196592859.95999992</v>
      </c>
    </row>
    <row r="56" spans="1:8" s="1" customFormat="1" hidden="1">
      <c r="A56" s="51" t="s">
        <v>144</v>
      </c>
      <c r="B56" s="52" t="s">
        <v>114</v>
      </c>
      <c r="C56" s="134"/>
      <c r="D56" s="135"/>
      <c r="E56" s="20">
        <f>H56*G56/100</f>
        <v>14574898.909000002</v>
      </c>
      <c r="F56" s="31">
        <f>E56/H6/H5</f>
        <v>0.47028364663572919</v>
      </c>
      <c r="G56" s="94">
        <v>10</v>
      </c>
      <c r="H56" s="95">
        <f>145748989.09</f>
        <v>145748989.09</v>
      </c>
    </row>
    <row r="57" spans="1:8" s="1" customFormat="1" hidden="1">
      <c r="A57" s="51" t="s">
        <v>145</v>
      </c>
      <c r="B57" s="52" t="s">
        <v>116</v>
      </c>
      <c r="C57" s="134"/>
      <c r="D57" s="135"/>
      <c r="E57" s="20">
        <f>H57*G57/100</f>
        <v>4067509.6695999922</v>
      </c>
      <c r="F57" s="31">
        <f>E57/H6/H5</f>
        <v>0.13124504616387897</v>
      </c>
      <c r="G57" s="94">
        <v>8</v>
      </c>
      <c r="H57" s="95">
        <f>50843870.8699999</f>
        <v>50843870.8699999</v>
      </c>
    </row>
    <row r="58" spans="1:8" s="1" customFormat="1" ht="25.5">
      <c r="A58" s="60" t="s">
        <v>146</v>
      </c>
      <c r="B58" s="24" t="s">
        <v>147</v>
      </c>
      <c r="C58" s="113" t="s">
        <v>148</v>
      </c>
      <c r="D58" s="114"/>
      <c r="E58" s="26">
        <f t="shared" ref="E58:E64" si="0">H58*G58/100</f>
        <v>29992058.399999999</v>
      </c>
      <c r="F58" s="30">
        <f>E58/H6/H5</f>
        <v>0.96774424869280251</v>
      </c>
      <c r="G58" s="82">
        <v>100</v>
      </c>
      <c r="H58" s="86">
        <f>29992058.4</f>
        <v>29992058.399999999</v>
      </c>
    </row>
    <row r="59" spans="1:8" s="1" customFormat="1" ht="62.25" customHeight="1">
      <c r="A59" s="53" t="s">
        <v>149</v>
      </c>
      <c r="B59" s="13" t="s">
        <v>150</v>
      </c>
      <c r="C59" s="113" t="s">
        <v>151</v>
      </c>
      <c r="D59" s="114"/>
      <c r="E59" s="26">
        <f t="shared" si="0"/>
        <v>9098797.7899999209</v>
      </c>
      <c r="F59" s="30">
        <f>E59/H6/H5</f>
        <v>0.29358802633203746</v>
      </c>
      <c r="G59" s="82">
        <v>100</v>
      </c>
      <c r="H59" s="86">
        <f>9098797.78999992</f>
        <v>9098797.7899999209</v>
      </c>
    </row>
    <row r="60" spans="1:8" s="1" customFormat="1" ht="28.5" customHeight="1">
      <c r="A60" s="60" t="s">
        <v>152</v>
      </c>
      <c r="B60" s="24" t="s">
        <v>153</v>
      </c>
      <c r="C60" s="113" t="s">
        <v>154</v>
      </c>
      <c r="D60" s="114"/>
      <c r="E60" s="26">
        <f t="shared" si="0"/>
        <v>12734600.26</v>
      </c>
      <c r="F60" s="30">
        <f>E60/H6/H5</f>
        <v>0.41090331302558636</v>
      </c>
      <c r="G60" s="82">
        <v>100</v>
      </c>
      <c r="H60" s="86">
        <f>12734600.26</f>
        <v>12734600.26</v>
      </c>
    </row>
    <row r="61" spans="1:8" s="1" customFormat="1">
      <c r="A61" s="60" t="s">
        <v>155</v>
      </c>
      <c r="B61" s="24" t="s">
        <v>156</v>
      </c>
      <c r="C61" s="113" t="s">
        <v>157</v>
      </c>
      <c r="D61" s="114"/>
      <c r="E61" s="26">
        <v>78490386.260000005</v>
      </c>
      <c r="F61" s="30">
        <f>E61/H6/H5</f>
        <v>2.5326244323661218</v>
      </c>
      <c r="G61" s="82">
        <v>100</v>
      </c>
      <c r="H61" s="86">
        <f>79533527.9999999</f>
        <v>79533527.999999896</v>
      </c>
    </row>
    <row r="62" spans="1:8" s="1" customFormat="1">
      <c r="A62" s="60" t="s">
        <v>158</v>
      </c>
      <c r="B62" s="24" t="s">
        <v>159</v>
      </c>
      <c r="C62" s="113" t="s">
        <v>160</v>
      </c>
      <c r="D62" s="114"/>
      <c r="E62" s="26">
        <f t="shared" si="0"/>
        <v>0</v>
      </c>
      <c r="F62" s="30">
        <f>E62/H6/H5</f>
        <v>0</v>
      </c>
      <c r="G62" s="82">
        <v>100</v>
      </c>
      <c r="H62" s="86">
        <f>0</f>
        <v>0</v>
      </c>
    </row>
    <row r="63" spans="1:8" s="1" customFormat="1" ht="38.25">
      <c r="A63" s="60" t="s">
        <v>161</v>
      </c>
      <c r="B63" s="24" t="s">
        <v>162</v>
      </c>
      <c r="C63" s="113" t="s">
        <v>160</v>
      </c>
      <c r="D63" s="114"/>
      <c r="E63" s="26">
        <f t="shared" si="0"/>
        <v>6684134.8799999598</v>
      </c>
      <c r="F63" s="30">
        <f>E63/H6/H5</f>
        <v>0.2156748630366403</v>
      </c>
      <c r="G63" s="82">
        <v>100</v>
      </c>
      <c r="H63" s="86">
        <f>6684134.87999996</f>
        <v>6684134.8799999598</v>
      </c>
    </row>
    <row r="64" spans="1:8" s="1" customFormat="1">
      <c r="A64" s="60" t="s">
        <v>163</v>
      </c>
      <c r="B64" s="24" t="s">
        <v>164</v>
      </c>
      <c r="C64" s="113" t="s">
        <v>148</v>
      </c>
      <c r="D64" s="114"/>
      <c r="E64" s="26">
        <f t="shared" si="0"/>
        <v>7380167.1899999902</v>
      </c>
      <c r="F64" s="30">
        <f>E64/H6/H5</f>
        <v>0.23813351712177955</v>
      </c>
      <c r="G64" s="82">
        <v>100</v>
      </c>
      <c r="H64" s="86">
        <f>7380167.18999999</f>
        <v>7380167.1899999902</v>
      </c>
    </row>
    <row r="65" spans="1:8" s="1" customFormat="1">
      <c r="A65" s="32" t="s">
        <v>165</v>
      </c>
      <c r="B65" s="24" t="s">
        <v>166</v>
      </c>
      <c r="C65" s="113" t="s">
        <v>167</v>
      </c>
      <c r="D65" s="114"/>
      <c r="E65" s="26">
        <f>H65*G65/100</f>
        <v>70860.5</v>
      </c>
      <c r="F65" s="30">
        <f>E65/H6/H5</f>
        <v>2.2864333091087985E-3</v>
      </c>
      <c r="G65" s="82">
        <v>100</v>
      </c>
      <c r="H65" s="86">
        <f>70860.5</f>
        <v>70860.5</v>
      </c>
    </row>
    <row r="66" spans="1:8" s="1" customFormat="1" ht="25.5">
      <c r="A66" s="32" t="s">
        <v>168</v>
      </c>
      <c r="B66" s="24" t="s">
        <v>169</v>
      </c>
      <c r="C66" s="131" t="s">
        <v>170</v>
      </c>
      <c r="D66" s="132"/>
      <c r="E66" s="26">
        <f>H66*G66/100</f>
        <v>144171.72</v>
      </c>
      <c r="F66" s="30">
        <f>E66/H6/H5</f>
        <v>4.6519432242152839E-3</v>
      </c>
      <c r="G66" s="82">
        <v>100</v>
      </c>
      <c r="H66" s="86">
        <f>144171.72</f>
        <v>144171.72</v>
      </c>
    </row>
    <row r="67" spans="1:8" s="48" customFormat="1" ht="15.75" thickBot="1">
      <c r="A67" s="45"/>
      <c r="B67" s="128" t="s">
        <v>171</v>
      </c>
      <c r="C67" s="133"/>
      <c r="D67" s="130"/>
      <c r="E67" s="61">
        <f>SUM(E52,E55,E58:E66)</f>
        <v>233983575.00375986</v>
      </c>
      <c r="F67" s="58">
        <f>SUM(F52,F55,F58:F66)</f>
        <v>7.5498739025684731</v>
      </c>
      <c r="G67" s="82"/>
      <c r="H67" s="89"/>
    </row>
    <row r="68" spans="1:8" s="11" customFormat="1" ht="15.75" thickBot="1">
      <c r="A68" s="59"/>
      <c r="B68" s="115" t="s">
        <v>172</v>
      </c>
      <c r="C68" s="116"/>
      <c r="D68" s="116"/>
      <c r="E68" s="116"/>
      <c r="F68" s="117"/>
      <c r="G68" s="90"/>
      <c r="H68" s="91"/>
    </row>
    <row r="69" spans="1:8" s="1" customFormat="1" ht="110.25" customHeight="1">
      <c r="A69" s="32" t="s">
        <v>173</v>
      </c>
      <c r="B69" s="62" t="s">
        <v>174</v>
      </c>
      <c r="C69" s="122" t="s">
        <v>175</v>
      </c>
      <c r="D69" s="123"/>
      <c r="E69" s="26">
        <f>H69*G69/100</f>
        <v>7542777.9800000004</v>
      </c>
      <c r="F69" s="30">
        <f>E69/H6/H5</f>
        <v>0.24338042797728465</v>
      </c>
      <c r="G69" s="82">
        <v>100</v>
      </c>
      <c r="H69" s="86">
        <f>7542777.98</f>
        <v>7542777.9800000004</v>
      </c>
    </row>
    <row r="70" spans="1:8" s="1" customFormat="1" ht="205.5" customHeight="1">
      <c r="A70" s="32" t="s">
        <v>176</v>
      </c>
      <c r="B70" s="13" t="s">
        <v>177</v>
      </c>
      <c r="C70" s="124" t="s">
        <v>206</v>
      </c>
      <c r="D70" s="125"/>
      <c r="E70" s="26">
        <f>SUM(E71:E72)</f>
        <v>15510488.066279992</v>
      </c>
      <c r="F70" s="30">
        <f>SUM(F71:F72)</f>
        <v>0.50047200563469196</v>
      </c>
      <c r="G70" s="82"/>
      <c r="H70" s="86">
        <f>SUM(H71:H72)</f>
        <v>196592859.95999992</v>
      </c>
    </row>
    <row r="71" spans="1:8" s="1" customFormat="1" hidden="1">
      <c r="A71" s="63" t="s">
        <v>178</v>
      </c>
      <c r="B71" s="64" t="s">
        <v>114</v>
      </c>
      <c r="C71" s="126"/>
      <c r="D71" s="127"/>
      <c r="E71" s="20">
        <f>H71*G71/100</f>
        <v>11951417.105379999</v>
      </c>
      <c r="F71" s="31">
        <f>E71/H6/H5</f>
        <v>0.38563259024129787</v>
      </c>
      <c r="G71" s="94">
        <v>8.1999999999999993</v>
      </c>
      <c r="H71" s="95">
        <f>145748989.09</f>
        <v>145748989.09</v>
      </c>
    </row>
    <row r="72" spans="1:8" s="1" customFormat="1" hidden="1">
      <c r="A72" s="63" t="s">
        <v>179</v>
      </c>
      <c r="B72" s="64" t="s">
        <v>116</v>
      </c>
      <c r="C72" s="126"/>
      <c r="D72" s="127"/>
      <c r="E72" s="20">
        <f>H72*G72/100</f>
        <v>3559070.9608999933</v>
      </c>
      <c r="F72" s="31">
        <f>E72/H6/H5</f>
        <v>0.1148394153933941</v>
      </c>
      <c r="G72" s="94">
        <v>7</v>
      </c>
      <c r="H72" s="95">
        <f>50843870.8699999</f>
        <v>50843870.8699999</v>
      </c>
    </row>
    <row r="73" spans="1:8" s="48" customFormat="1" ht="15.75" thickBot="1">
      <c r="A73" s="56"/>
      <c r="B73" s="128" t="s">
        <v>180</v>
      </c>
      <c r="C73" s="129"/>
      <c r="D73" s="130"/>
      <c r="E73" s="46">
        <f>SUM(E69,E70)</f>
        <v>23053266.046279993</v>
      </c>
      <c r="F73" s="47">
        <f>SUM(F69,F70)</f>
        <v>0.74385243361197662</v>
      </c>
      <c r="G73" s="82"/>
      <c r="H73" s="89"/>
    </row>
    <row r="74" spans="1:8" s="11" customFormat="1" ht="15.75" thickBot="1">
      <c r="A74" s="38"/>
      <c r="B74" s="115" t="s">
        <v>181</v>
      </c>
      <c r="C74" s="116"/>
      <c r="D74" s="116"/>
      <c r="E74" s="116"/>
      <c r="F74" s="117"/>
      <c r="G74" s="99"/>
      <c r="H74" s="91"/>
    </row>
    <row r="75" spans="1:8" s="1" customFormat="1">
      <c r="A75" s="32" t="s">
        <v>182</v>
      </c>
      <c r="B75" s="13" t="s">
        <v>183</v>
      </c>
      <c r="C75" s="118" t="s">
        <v>148</v>
      </c>
      <c r="D75" s="119"/>
      <c r="E75" s="15">
        <f t="shared" ref="E75:E85" si="1">H75*G75/100</f>
        <v>1201440.48</v>
      </c>
      <c r="F75" s="30">
        <f>E75/H6/H5</f>
        <v>3.8766499423284667E-2</v>
      </c>
      <c r="G75" s="82">
        <v>100</v>
      </c>
      <c r="H75" s="86">
        <f>1201440.48</f>
        <v>1201440.48</v>
      </c>
    </row>
    <row r="76" spans="1:8" s="1" customFormat="1">
      <c r="A76" s="32" t="s">
        <v>184</v>
      </c>
      <c r="B76" s="24" t="s">
        <v>185</v>
      </c>
      <c r="C76" s="113" t="s">
        <v>148</v>
      </c>
      <c r="D76" s="114"/>
      <c r="E76" s="26">
        <f t="shared" si="1"/>
        <v>1164574.56</v>
      </c>
      <c r="F76" s="30">
        <f>E76/H6/H5</f>
        <v>3.7576958459575122E-2</v>
      </c>
      <c r="G76" s="82">
        <v>100</v>
      </c>
      <c r="H76" s="86">
        <f>1164574.56</f>
        <v>1164574.56</v>
      </c>
    </row>
    <row r="77" spans="1:8" s="1" customFormat="1" ht="38.25">
      <c r="A77" s="32" t="s">
        <v>186</v>
      </c>
      <c r="B77" s="24" t="s">
        <v>187</v>
      </c>
      <c r="C77" s="113" t="s">
        <v>160</v>
      </c>
      <c r="D77" s="114"/>
      <c r="E77" s="26">
        <f t="shared" si="1"/>
        <v>0</v>
      </c>
      <c r="F77" s="30">
        <f>E77/H6/H5</f>
        <v>0</v>
      </c>
      <c r="G77" s="82">
        <v>100</v>
      </c>
      <c r="H77" s="86">
        <f>0</f>
        <v>0</v>
      </c>
    </row>
    <row r="78" spans="1:8" s="1" customFormat="1" ht="25.5">
      <c r="A78" s="32" t="s">
        <v>188</v>
      </c>
      <c r="B78" s="65" t="s">
        <v>189</v>
      </c>
      <c r="C78" s="120" t="s">
        <v>148</v>
      </c>
      <c r="D78" s="121"/>
      <c r="E78" s="26">
        <f t="shared" si="1"/>
        <v>31418667.0699999</v>
      </c>
      <c r="F78" s="30">
        <f>E78/H6/H5</f>
        <v>1.0137761787829256</v>
      </c>
      <c r="G78" s="93">
        <v>100</v>
      </c>
      <c r="H78" s="86">
        <f>31418667.0699999</f>
        <v>31418667.0699999</v>
      </c>
    </row>
    <row r="79" spans="1:8" s="8" customFormat="1">
      <c r="A79" s="32" t="s">
        <v>190</v>
      </c>
      <c r="B79" s="24" t="s">
        <v>191</v>
      </c>
      <c r="C79" s="111" t="s">
        <v>148</v>
      </c>
      <c r="D79" s="112"/>
      <c r="E79" s="26">
        <f t="shared" si="1"/>
        <v>11662049.199999999</v>
      </c>
      <c r="F79" s="30">
        <f>E79/H6/H5</f>
        <v>0.37629564769294049</v>
      </c>
      <c r="G79" s="93">
        <v>100</v>
      </c>
      <c r="H79" s="86">
        <f>11662049.2</f>
        <v>11662049.199999999</v>
      </c>
    </row>
    <row r="80" spans="1:8" s="1" customFormat="1" ht="25.5">
      <c r="A80" s="32" t="s">
        <v>192</v>
      </c>
      <c r="B80" s="66" t="s">
        <v>193</v>
      </c>
      <c r="C80" s="111" t="s">
        <v>107</v>
      </c>
      <c r="D80" s="112"/>
      <c r="E80" s="26">
        <f t="shared" si="1"/>
        <v>0</v>
      </c>
      <c r="F80" s="30">
        <f>E80/H6/H5</f>
        <v>0</v>
      </c>
      <c r="G80" s="82">
        <v>100</v>
      </c>
      <c r="H80" s="86">
        <f>0</f>
        <v>0</v>
      </c>
    </row>
    <row r="81" spans="1:8" s="1" customFormat="1" ht="25.5">
      <c r="A81" s="32" t="s">
        <v>194</v>
      </c>
      <c r="B81" s="24" t="s">
        <v>195</v>
      </c>
      <c r="C81" s="113" t="s">
        <v>148</v>
      </c>
      <c r="D81" s="114"/>
      <c r="E81" s="26">
        <f t="shared" si="1"/>
        <v>4557274.7</v>
      </c>
      <c r="F81" s="30">
        <f>E81/H6/H5</f>
        <v>0.14704813927136848</v>
      </c>
      <c r="G81" s="82">
        <v>100</v>
      </c>
      <c r="H81" s="86">
        <f>4557274.7</f>
        <v>4557274.7</v>
      </c>
    </row>
    <row r="82" spans="1:8" s="1" customFormat="1">
      <c r="A82" s="32" t="s">
        <v>196</v>
      </c>
      <c r="B82" s="24" t="s">
        <v>197</v>
      </c>
      <c r="C82" s="113" t="s">
        <v>148</v>
      </c>
      <c r="D82" s="114"/>
      <c r="E82" s="26">
        <f t="shared" si="1"/>
        <v>53693387.229999907</v>
      </c>
      <c r="F82" s="30">
        <f>E82/H6/H5</f>
        <v>1.7325075188793304</v>
      </c>
      <c r="G82" s="82">
        <v>100</v>
      </c>
      <c r="H82" s="86">
        <f>53693387.2299999</f>
        <v>53693387.2299999</v>
      </c>
    </row>
    <row r="83" spans="1:8" s="1" customFormat="1">
      <c r="A83" s="32" t="s">
        <v>198</v>
      </c>
      <c r="B83" s="24" t="s">
        <v>199</v>
      </c>
      <c r="C83" s="113" t="s">
        <v>148</v>
      </c>
      <c r="D83" s="114"/>
      <c r="E83" s="26">
        <f t="shared" si="1"/>
        <v>36744618.819999903</v>
      </c>
      <c r="F83" s="30">
        <f>E83/H6/H5</f>
        <v>1.1856269769554804</v>
      </c>
      <c r="G83" s="82">
        <v>100</v>
      </c>
      <c r="H83" s="86">
        <f>36744618.8199999</f>
        <v>36744618.819999903</v>
      </c>
    </row>
    <row r="84" spans="1:8" s="1" customFormat="1">
      <c r="A84" s="32" t="s">
        <v>200</v>
      </c>
      <c r="B84" s="24" t="s">
        <v>201</v>
      </c>
      <c r="C84" s="113" t="s">
        <v>107</v>
      </c>
      <c r="D84" s="114"/>
      <c r="E84" s="26">
        <f t="shared" si="1"/>
        <v>309379.44000000099</v>
      </c>
      <c r="F84" s="30">
        <f>E84/H6/H5</f>
        <v>9.9826483974771452E-3</v>
      </c>
      <c r="G84" s="82">
        <v>100</v>
      </c>
      <c r="H84" s="86">
        <f>309379.440000001</f>
        <v>309379.44000000099</v>
      </c>
    </row>
    <row r="85" spans="1:8" s="1" customFormat="1">
      <c r="A85" s="32" t="s">
        <v>202</v>
      </c>
      <c r="B85" s="67" t="s">
        <v>203</v>
      </c>
      <c r="C85" s="113" t="s">
        <v>107</v>
      </c>
      <c r="D85" s="114"/>
      <c r="E85" s="26">
        <f t="shared" si="1"/>
        <v>47805518.099999197</v>
      </c>
      <c r="F85" s="30">
        <f>E85/H6/H5</f>
        <v>1.5425255105882929</v>
      </c>
      <c r="G85" s="82">
        <v>100</v>
      </c>
      <c r="H85" s="86">
        <f>47805518.0999992</f>
        <v>47805518.099999197</v>
      </c>
    </row>
    <row r="86" spans="1:8" s="1" customFormat="1" ht="15.75" thickBot="1">
      <c r="A86" s="49"/>
      <c r="B86" s="105" t="s">
        <v>205</v>
      </c>
      <c r="C86" s="106"/>
      <c r="D86" s="107"/>
      <c r="E86" s="68">
        <f>SUM(E75:E85)</f>
        <v>188556909.59999889</v>
      </c>
      <c r="F86" s="104">
        <f>SUM(F75:F85)</f>
        <v>6.0841060784506746</v>
      </c>
      <c r="G86" s="82"/>
      <c r="H86" s="89"/>
    </row>
    <row r="87" spans="1:8" s="1" customFormat="1" ht="16.5" thickBot="1">
      <c r="A87" s="69"/>
      <c r="B87" s="108" t="s">
        <v>204</v>
      </c>
      <c r="C87" s="109"/>
      <c r="D87" s="110"/>
      <c r="E87" s="70">
        <f>SUM(E29,E33,E50,E67,E73,E86)</f>
        <v>695777999.60999846</v>
      </c>
      <c r="F87" s="103">
        <f>SUM(F29,F33,F50,F67,F73,F86)</f>
        <v>22.450448332334499</v>
      </c>
      <c r="G87" s="102"/>
      <c r="H87" s="100"/>
    </row>
    <row r="88" spans="1:8" s="1" customFormat="1" ht="15.75">
      <c r="A88" s="3"/>
      <c r="G88" s="75"/>
      <c r="H88" s="76"/>
    </row>
    <row r="89" spans="1:8" s="1" customFormat="1">
      <c r="A89" s="71"/>
      <c r="E89" s="72"/>
      <c r="G89" s="75"/>
      <c r="H89" s="76"/>
    </row>
    <row r="90" spans="1:8" s="1" customFormat="1">
      <c r="G90" s="75"/>
      <c r="H90" s="76"/>
    </row>
    <row r="91" spans="1:8" s="1" customFormat="1">
      <c r="G91" s="75"/>
      <c r="H91" s="76"/>
    </row>
    <row r="92" spans="1:8" s="1" customFormat="1">
      <c r="G92" s="75"/>
      <c r="H92" s="76"/>
    </row>
    <row r="93" spans="1:8" s="1" customFormat="1" ht="15.75">
      <c r="A93" s="73"/>
      <c r="G93" s="75"/>
      <c r="H93" s="76"/>
    </row>
    <row r="94" spans="1:8" s="1" customFormat="1">
      <c r="A94" s="74"/>
      <c r="G94" s="75"/>
      <c r="H94" s="76"/>
    </row>
    <row r="95" spans="1:8" s="1" customFormat="1">
      <c r="A95" s="74"/>
      <c r="G95" s="75"/>
      <c r="H95" s="76"/>
    </row>
  </sheetData>
  <mergeCells count="65">
    <mergeCell ref="C31:D31"/>
    <mergeCell ref="A7:F7"/>
    <mergeCell ref="A6:F6"/>
    <mergeCell ref="A5:F5"/>
    <mergeCell ref="C9:D9"/>
    <mergeCell ref="B10:F10"/>
    <mergeCell ref="D11:D26"/>
    <mergeCell ref="B29:D29"/>
    <mergeCell ref="B30:F30"/>
    <mergeCell ref="C43:D43"/>
    <mergeCell ref="C32:D32"/>
    <mergeCell ref="B33:D33"/>
    <mergeCell ref="B34:F34"/>
    <mergeCell ref="C35:D35"/>
    <mergeCell ref="C36:D36"/>
    <mergeCell ref="C37:D37"/>
    <mergeCell ref="C38:D38"/>
    <mergeCell ref="C39:D39"/>
    <mergeCell ref="C40:D40"/>
    <mergeCell ref="C41:D41"/>
    <mergeCell ref="C42:D42"/>
    <mergeCell ref="C55:D55"/>
    <mergeCell ref="C44:D44"/>
    <mergeCell ref="C45:D45"/>
    <mergeCell ref="C46:D46"/>
    <mergeCell ref="C47:D47"/>
    <mergeCell ref="C48:D48"/>
    <mergeCell ref="C49:D49"/>
    <mergeCell ref="B50:D50"/>
    <mergeCell ref="B51:F51"/>
    <mergeCell ref="C52:D52"/>
    <mergeCell ref="C53:D53"/>
    <mergeCell ref="C54:D54"/>
    <mergeCell ref="B67:D67"/>
    <mergeCell ref="C56:D56"/>
    <mergeCell ref="C57:D57"/>
    <mergeCell ref="C58:D58"/>
    <mergeCell ref="C59:D59"/>
    <mergeCell ref="C60:D60"/>
    <mergeCell ref="C61:D61"/>
    <mergeCell ref="C62:D62"/>
    <mergeCell ref="C63:D63"/>
    <mergeCell ref="C64:D64"/>
    <mergeCell ref="C65:D65"/>
    <mergeCell ref="C66:D66"/>
    <mergeCell ref="C79:D79"/>
    <mergeCell ref="B68:F68"/>
    <mergeCell ref="C69:D69"/>
    <mergeCell ref="C70:D70"/>
    <mergeCell ref="C71:D71"/>
    <mergeCell ref="C72:D72"/>
    <mergeCell ref="B73:D73"/>
    <mergeCell ref="B74:F74"/>
    <mergeCell ref="C75:D75"/>
    <mergeCell ref="C76:D76"/>
    <mergeCell ref="C77:D77"/>
    <mergeCell ref="C78:D78"/>
    <mergeCell ref="B86:D86"/>
    <mergeCell ref="B87:D87"/>
    <mergeCell ref="C80:D80"/>
    <mergeCell ref="C81:D81"/>
    <mergeCell ref="C82:D82"/>
    <mergeCell ref="C83:D83"/>
    <mergeCell ref="C84:D84"/>
    <mergeCell ref="C85:D85"/>
  </mergeCells>
  <printOptions horizontalCentered="1"/>
  <pageMargins left="0" right="0" top="0" bottom="0"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defaultRowHeight="15"/>
  <sheetData>
    <row r="1" spans="1:1">
      <c r="A1">
        <v>11</v>
      </c>
    </row>
    <row r="2" spans="1:1">
      <c r="A2" t="s">
        <v>55</v>
      </c>
    </row>
    <row r="3" spans="1:1">
      <c r="A3">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4:H91"/>
  <sheetViews>
    <sheetView workbookViewId="0"/>
  </sheetViews>
  <sheetFormatPr defaultRowHeight="15"/>
  <sheetData>
    <row r="4" spans="3:8">
      <c r="H4" t="s">
        <v>0</v>
      </c>
    </row>
    <row r="5" spans="3:8">
      <c r="H5" t="s">
        <v>1</v>
      </c>
    </row>
    <row r="8" spans="3:8">
      <c r="C8" t="s">
        <v>2</v>
      </c>
    </row>
    <row r="13" spans="3:8">
      <c r="H13" t="s">
        <v>3</v>
      </c>
    </row>
    <row r="14" spans="3:8">
      <c r="H14" t="s">
        <v>4</v>
      </c>
    </row>
    <row r="16" spans="3:8">
      <c r="H16" t="s">
        <v>5</v>
      </c>
    </row>
    <row r="17" spans="8:8">
      <c r="H17" t="s">
        <v>6</v>
      </c>
    </row>
    <row r="19" spans="8:8">
      <c r="H19" t="s">
        <v>7</v>
      </c>
    </row>
    <row r="20" spans="8:8">
      <c r="H20" t="s">
        <v>8</v>
      </c>
    </row>
    <row r="22" spans="8:8">
      <c r="H22" t="s">
        <v>9</v>
      </c>
    </row>
    <row r="23" spans="8:8">
      <c r="H23" t="s">
        <v>10</v>
      </c>
    </row>
    <row r="25" spans="8:8">
      <c r="H25" t="s">
        <v>11</v>
      </c>
    </row>
    <row r="26" spans="8:8">
      <c r="H26" t="s">
        <v>12</v>
      </c>
    </row>
    <row r="28" spans="8:8">
      <c r="H28" t="s">
        <v>13</v>
      </c>
    </row>
    <row r="29" spans="8:8">
      <c r="H29" t="s">
        <v>14</v>
      </c>
    </row>
    <row r="32" spans="8:8">
      <c r="H32" t="s">
        <v>15</v>
      </c>
    </row>
    <row r="33" spans="8:8">
      <c r="H33" t="s">
        <v>16</v>
      </c>
    </row>
    <row r="37" spans="8:8">
      <c r="H37" t="s">
        <v>17</v>
      </c>
    </row>
    <row r="38" spans="8:8">
      <c r="H38" t="s">
        <v>18</v>
      </c>
    </row>
    <row r="40" spans="8:8">
      <c r="H40" t="s">
        <v>19</v>
      </c>
    </row>
    <row r="41" spans="8:8">
      <c r="H41" t="s">
        <v>20</v>
      </c>
    </row>
    <row r="43" spans="8:8">
      <c r="H43" t="s">
        <v>21</v>
      </c>
    </row>
    <row r="44" spans="8:8">
      <c r="H44" t="s">
        <v>22</v>
      </c>
    </row>
    <row r="46" spans="8:8">
      <c r="H46" t="s">
        <v>23</v>
      </c>
    </row>
    <row r="47" spans="8:8">
      <c r="H47" t="s">
        <v>24</v>
      </c>
    </row>
    <row r="49" spans="8:8">
      <c r="H49" t="s">
        <v>25</v>
      </c>
    </row>
    <row r="50" spans="8:8">
      <c r="H50" t="s">
        <v>26</v>
      </c>
    </row>
    <row r="54" spans="8:8">
      <c r="H54" t="s">
        <v>27</v>
      </c>
    </row>
    <row r="55" spans="8:8">
      <c r="H55" t="s">
        <v>28</v>
      </c>
    </row>
    <row r="57" spans="8:8">
      <c r="H57" t="s">
        <v>29</v>
      </c>
    </row>
    <row r="58" spans="8:8">
      <c r="H58" t="s">
        <v>30</v>
      </c>
    </row>
    <row r="59" spans="8:8">
      <c r="H59" t="s">
        <v>31</v>
      </c>
    </row>
    <row r="60" spans="8:8">
      <c r="H60" t="s">
        <v>32</v>
      </c>
    </row>
    <row r="61" spans="8:8">
      <c r="H61" t="s">
        <v>33</v>
      </c>
    </row>
    <row r="62" spans="8:8">
      <c r="H62" t="s">
        <v>34</v>
      </c>
    </row>
    <row r="63" spans="8:8">
      <c r="H63" t="s">
        <v>35</v>
      </c>
    </row>
    <row r="64" spans="8:8">
      <c r="H64" t="s">
        <v>36</v>
      </c>
    </row>
    <row r="65" spans="8:8">
      <c r="H65" t="s">
        <v>37</v>
      </c>
    </row>
    <row r="66" spans="8:8">
      <c r="H66" t="s">
        <v>38</v>
      </c>
    </row>
    <row r="67" spans="8:8">
      <c r="H67" t="s">
        <v>39</v>
      </c>
    </row>
    <row r="70" spans="8:8">
      <c r="H70" t="s">
        <v>40</v>
      </c>
    </row>
    <row r="72" spans="8:8">
      <c r="H72" t="s">
        <v>41</v>
      </c>
    </row>
    <row r="73" spans="8:8">
      <c r="H73" t="s">
        <v>42</v>
      </c>
    </row>
    <row r="76" spans="8:8">
      <c r="H76" t="s">
        <v>43</v>
      </c>
    </row>
    <row r="77" spans="8:8">
      <c r="H77" t="s">
        <v>44</v>
      </c>
    </row>
    <row r="78" spans="8:8">
      <c r="H78" t="s">
        <v>45</v>
      </c>
    </row>
    <row r="79" spans="8:8">
      <c r="H79" t="s">
        <v>46</v>
      </c>
    </row>
    <row r="80" spans="8:8">
      <c r="H80" t="s">
        <v>47</v>
      </c>
    </row>
    <row r="81" spans="1:8">
      <c r="H81" t="s">
        <v>48</v>
      </c>
    </row>
    <row r="82" spans="1:8">
      <c r="H82" t="s">
        <v>49</v>
      </c>
    </row>
    <row r="83" spans="1:8">
      <c r="H83" t="s">
        <v>50</v>
      </c>
    </row>
    <row r="84" spans="1:8">
      <c r="H84" t="s">
        <v>51</v>
      </c>
    </row>
    <row r="85" spans="1:8">
      <c r="H85" t="s">
        <v>52</v>
      </c>
    </row>
    <row r="86" spans="1:8">
      <c r="H86" t="s">
        <v>53</v>
      </c>
    </row>
    <row r="91" spans="1:8">
      <c r="A91"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Лист1_Essentia</vt:lpstr>
      <vt:lpstr>Лист1_Filter</vt:lpstr>
    </vt:vector>
  </TitlesOfParts>
  <Company>user2</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dc:creator>
  <cp:lastModifiedBy>Наталья</cp:lastModifiedBy>
  <cp:lastPrinted>2014-02-14T12:29:51Z</cp:lastPrinted>
  <dcterms:created xsi:type="dcterms:W3CDTF">2012-03-26T15:04:24Z</dcterms:created>
  <dcterms:modified xsi:type="dcterms:W3CDTF">2014-02-14T12:30:00Z</dcterms:modified>
</cp:coreProperties>
</file>